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G17" i="3" s="1"/>
  <c r="F14" i="3"/>
  <c r="F17" i="3" s="1"/>
  <c r="D24" i="3" s="1"/>
  <c r="E14" i="3"/>
  <c r="G10" i="3"/>
  <c r="G14" i="3" s="1"/>
  <c r="I18" i="2" l="1"/>
  <c r="F45" i="1" l="1"/>
  <c r="D45" i="1"/>
  <c r="H44" i="1"/>
  <c r="E43" i="1"/>
  <c r="G43" i="1" s="1"/>
  <c r="H42" i="1"/>
  <c r="E41" i="1"/>
  <c r="G41" i="1" s="1"/>
  <c r="G40" i="1"/>
  <c r="E40" i="1"/>
  <c r="H40" i="1" s="1"/>
  <c r="H39" i="1"/>
  <c r="E38" i="1"/>
  <c r="H38" i="1" s="1"/>
  <c r="G37" i="1"/>
  <c r="F37" i="1"/>
  <c r="E37" i="1"/>
  <c r="H37" i="1" s="1"/>
  <c r="E36" i="1"/>
  <c r="H36" i="1" s="1"/>
  <c r="E35" i="1"/>
  <c r="E45" i="1" s="1"/>
  <c r="H34" i="1"/>
  <c r="G34" i="1"/>
  <c r="E34" i="1"/>
  <c r="F31" i="1"/>
  <c r="D31" i="1"/>
  <c r="G30" i="1"/>
  <c r="F30" i="1"/>
  <c r="E30" i="1"/>
  <c r="H30" i="1" s="1"/>
  <c r="G29" i="1"/>
  <c r="F29" i="1"/>
  <c r="E29" i="1"/>
  <c r="H29" i="1" s="1"/>
  <c r="E28" i="1"/>
  <c r="H28" i="1" s="1"/>
  <c r="G27" i="1"/>
  <c r="F27" i="1"/>
  <c r="E27" i="1"/>
  <c r="H27" i="1" s="1"/>
  <c r="G26" i="1"/>
  <c r="G31" i="1" s="1"/>
  <c r="F26" i="1"/>
  <c r="E26" i="1"/>
  <c r="E31" i="1" s="1"/>
  <c r="G45" i="1" l="1"/>
  <c r="H41" i="1"/>
  <c r="H43" i="1"/>
  <c r="H26" i="1"/>
  <c r="H31" i="1" s="1"/>
  <c r="H35" i="1"/>
  <c r="H45" i="1" s="1"/>
  <c r="H48" i="1" l="1"/>
</calcChain>
</file>

<file path=xl/sharedStrings.xml><?xml version="1.0" encoding="utf-8"?>
<sst xmlns="http://schemas.openxmlformats.org/spreadsheetml/2006/main" count="107" uniqueCount="96">
  <si>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</si>
  <si>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</si>
  <si>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</si>
  <si>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6/3  по ул. Школьная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</si>
  <si>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</si>
  <si>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</si>
  <si>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</si>
  <si>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</si>
  <si>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</si>
  <si>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</si>
  <si>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</si>
  <si>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</si>
  <si>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</si>
  <si>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</si>
  <si>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</si>
  <si>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</si>
  <si>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</si>
  <si>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</si>
  <si>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</si>
  <si>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</si>
  <si>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</si>
  <si>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</si>
  <si>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</si>
  <si>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</si>
  <si>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</si>
  <si>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</si>
  <si>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</si>
  <si>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</si>
  <si>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 xml:space="preserve"> ОАО"Экотранс"</t>
  </si>
  <si>
    <t>Аренда контейнера</t>
  </si>
  <si>
    <t>т/о внутридомового газ/ оборудования</t>
  </si>
  <si>
    <t>ОАО "Леноблгаз"</t>
  </si>
  <si>
    <t>услуги расчетно-кассовой службы</t>
  </si>
  <si>
    <t>техническое обслуживание тепловых сетей и сетей ГВС</t>
  </si>
  <si>
    <t>ООО "ТСК"</t>
  </si>
  <si>
    <t>т/о узлов учета теп/энергии</t>
  </si>
  <si>
    <t xml:space="preserve"> ООО"Технострой-3"</t>
  </si>
  <si>
    <t>Агентское вознаграждение</t>
  </si>
  <si>
    <t>ТСЖ "Родник-2004"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</si>
  <si>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</si>
  <si>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</si>
  <si>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</si>
  <si>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</si>
  <si>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</si>
  <si>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</si>
  <si>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</si>
  <si>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</si>
  <si>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</si>
  <si>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6/3 по ул. Школьная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</si>
  <si>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</si>
  <si>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</si>
  <si>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</si>
  <si>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</si>
  <si>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</si>
  <si>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</si>
  <si>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</si>
  <si>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</si>
  <si>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</si>
  <si>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</si>
  <si>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3,78 </t>
    </r>
    <r>
      <rPr>
        <sz val="10"/>
        <rFont val="Arial Cyr"/>
        <charset val="204"/>
      </rPr>
      <t>тыс.рублей, в том числе:</t>
    </r>
  </si>
  <si>
    <t>восстановление водосточных желобов - 3,50 т.р.</t>
  </si>
  <si>
    <t>покраска пухто - 0,23 т.р.</t>
  </si>
  <si>
    <t>прочие - 0,05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</si>
  <si>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Школьная, д. 6/3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</si>
  <si>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</si>
  <si>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</si>
  <si>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</si>
  <si>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</si>
  <si>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</si>
  <si>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</si>
  <si>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</si>
  <si>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</si>
  <si>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</si>
  <si>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</si>
  <si>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</si>
  <si>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</si>
  <si>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</si>
  <si>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</si>
  <si>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</si>
  <si>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</si>
  <si>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ул.Школьная, д. 6/3</t>
  </si>
  <si>
    <t>замена системы ЦО (магистральный розлив)</t>
  </si>
  <si>
    <t>151 м.п.</t>
  </si>
  <si>
    <t>замена стояков ЦО</t>
  </si>
  <si>
    <t>500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</si>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</sst>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0" fillId="0" borderId="10" xfId="0" applyBorder="1" applyAlignment="1">
      <alignment horizontal="center" wrapText="1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26" zoomScaleNormal="100" workbookViewId="0">
      <selection activeCell="G31" sqref="G3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50" t="s">
        <v>1</v>
      </c>
      <c r="D20" s="50"/>
      <c r="E20" s="50"/>
      <c r="F20" s="50"/>
      <c r="G20" s="50"/>
      <c r="H20" s="50"/>
      <c r="I20" s="50"/>
    </row>
    <row r="21" spans="3:9" x14ac:dyDescent="0.2">
      <c r="C21" s="51" t="s">
        <v>2</v>
      </c>
      <c r="D21" s="51"/>
      <c r="E21" s="51"/>
      <c r="F21" s="51"/>
      <c r="G21" s="51"/>
      <c r="H21" s="51"/>
      <c r="I21" s="51"/>
    </row>
    <row r="22" spans="3:9" x14ac:dyDescent="0.2">
      <c r="C22" s="51" t="s">
        <v>3</v>
      </c>
      <c r="D22" s="51"/>
      <c r="E22" s="51"/>
      <c r="F22" s="51"/>
      <c r="G22" s="51"/>
      <c r="H22" s="51"/>
      <c r="I22" s="51"/>
    </row>
    <row r="23" spans="3:9" ht="6" customHeight="1" thickBot="1" x14ac:dyDescent="0.25">
      <c r="C23" s="52"/>
      <c r="D23" s="52"/>
      <c r="E23" s="52"/>
      <c r="F23" s="52"/>
      <c r="G23" s="52"/>
      <c r="H23" s="52"/>
      <c r="I23" s="52"/>
    </row>
    <row r="24" spans="3:9" ht="39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3" t="s">
        <v>11</v>
      </c>
      <c r="D25" s="43"/>
      <c r="E25" s="43"/>
      <c r="F25" s="43"/>
      <c r="G25" s="43"/>
      <c r="H25" s="43"/>
      <c r="I25" s="54"/>
    </row>
    <row r="26" spans="3:9" ht="13.5" customHeight="1" thickBot="1" x14ac:dyDescent="0.25">
      <c r="C26" s="12" t="s">
        <v>12</v>
      </c>
      <c r="D26" s="13">
        <v>35450.50999999998</v>
      </c>
      <c r="E26" s="14">
        <f>77334.49-12.42+263410.34-2533.02</f>
        <v>338199.39</v>
      </c>
      <c r="F26" s="14">
        <f>46755.32+562.13+289720.5</f>
        <v>337037.95</v>
      </c>
      <c r="G26" s="14">
        <f>196565+137515.11</f>
        <v>334080.11</v>
      </c>
      <c r="H26" s="15">
        <f>+D26+E26-F26</f>
        <v>36611.950000000012</v>
      </c>
      <c r="I26" s="55" t="s">
        <v>13</v>
      </c>
    </row>
    <row r="27" spans="3:9" ht="13.5" customHeight="1" thickBot="1" x14ac:dyDescent="0.25">
      <c r="C27" s="12" t="s">
        <v>14</v>
      </c>
      <c r="D27" s="13">
        <v>9588.6200000000099</v>
      </c>
      <c r="E27" s="16">
        <f>24045.93-2817.33+5162.09+30051.83-2617.33</f>
        <v>53825.19</v>
      </c>
      <c r="F27" s="16">
        <f>30643.66+1749+27105.51</f>
        <v>59498.17</v>
      </c>
      <c r="G27" s="14">
        <f>38439.54+47910.28</f>
        <v>86349.82</v>
      </c>
      <c r="H27" s="15">
        <f>+D27+E27-F27</f>
        <v>3915.640000000014</v>
      </c>
      <c r="I27" s="56"/>
    </row>
    <row r="28" spans="3:9" ht="13.5" customHeight="1" thickBot="1" x14ac:dyDescent="0.25">
      <c r="C28" s="12" t="s">
        <v>15</v>
      </c>
      <c r="D28" s="13">
        <v>6098.1600000000035</v>
      </c>
      <c r="E28" s="16">
        <f>52429.84-8825.53</f>
        <v>43604.31</v>
      </c>
      <c r="F28" s="16">
        <v>47079.839999999997</v>
      </c>
      <c r="G28" s="14">
        <v>54239.03</v>
      </c>
      <c r="H28" s="15">
        <f>+D28+E28-F28</f>
        <v>2622.6300000000047</v>
      </c>
      <c r="I28" s="56"/>
    </row>
    <row r="29" spans="3:9" ht="13.5" customHeight="1" thickBot="1" x14ac:dyDescent="0.25">
      <c r="C29" s="12" t="s">
        <v>16</v>
      </c>
      <c r="D29" s="13">
        <v>3454.9900000000052</v>
      </c>
      <c r="E29" s="16">
        <f>4139-164.11+4037.14-387.98+18407.1-1927.4</f>
        <v>24103.749999999996</v>
      </c>
      <c r="F29" s="16">
        <f>3914.78+4475.19+17678.34</f>
        <v>26068.309999999998</v>
      </c>
      <c r="G29" s="14">
        <f>E29</f>
        <v>24103.749999999996</v>
      </c>
      <c r="H29" s="15">
        <f>+D29+E29-F29</f>
        <v>1490.4300000000039</v>
      </c>
      <c r="I29" s="56"/>
    </row>
    <row r="30" spans="3:9" ht="13.5" customHeight="1" thickBot="1" x14ac:dyDescent="0.25">
      <c r="C30" s="12" t="s">
        <v>17</v>
      </c>
      <c r="D30" s="13">
        <v>399.21000000000004</v>
      </c>
      <c r="E30" s="16">
        <f>824.5-0.74+1199.43-28.16-0.1+543.34-0.24-0.15</f>
        <v>2537.88</v>
      </c>
      <c r="F30" s="16">
        <f>836.92+1570.41+5.91+453.41+16.34</f>
        <v>2882.99</v>
      </c>
      <c r="G30" s="14">
        <f>E30+26323.7</f>
        <v>28861.58</v>
      </c>
      <c r="H30" s="15">
        <f>+D30+E30-F30</f>
        <v>54.100000000000364</v>
      </c>
      <c r="I30" s="57"/>
    </row>
    <row r="31" spans="3:9" ht="13.5" customHeight="1" thickBot="1" x14ac:dyDescent="0.25">
      <c r="C31" s="12" t="s">
        <v>18</v>
      </c>
      <c r="D31" s="17">
        <f>SUM(D26:D30)</f>
        <v>54991.49</v>
      </c>
      <c r="E31" s="17">
        <f>SUM(E26:E30)</f>
        <v>462270.52</v>
      </c>
      <c r="F31" s="17">
        <f>SUM(F26:F30)</f>
        <v>472567.25999999995</v>
      </c>
      <c r="G31" s="17">
        <f>SUM(G26:G30)</f>
        <v>527634.28999999992</v>
      </c>
      <c r="H31" s="17">
        <f>SUM(H26:H30)</f>
        <v>44694.750000000036</v>
      </c>
      <c r="I31" s="12"/>
    </row>
    <row r="32" spans="3:9" ht="13.5" customHeight="1" thickBot="1" x14ac:dyDescent="0.25">
      <c r="C32" s="43" t="s">
        <v>19</v>
      </c>
      <c r="D32" s="43"/>
      <c r="E32" s="43"/>
      <c r="F32" s="43"/>
      <c r="G32" s="43"/>
      <c r="H32" s="43"/>
      <c r="I32" s="43"/>
    </row>
    <row r="33" spans="3:10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0" ht="24.95" customHeight="1" thickBot="1" x14ac:dyDescent="0.25">
      <c r="C34" s="9" t="s">
        <v>21</v>
      </c>
      <c r="D34" s="20">
        <v>17121.369999999995</v>
      </c>
      <c r="E34" s="21">
        <f>158378.28-3937.16</f>
        <v>154441.12</v>
      </c>
      <c r="F34" s="21">
        <v>163095.31</v>
      </c>
      <c r="G34" s="21">
        <f>E34</f>
        <v>154441.12</v>
      </c>
      <c r="H34" s="21">
        <f t="shared" ref="H34:H42" si="0">+D34+E34-F34</f>
        <v>8467.179999999993</v>
      </c>
      <c r="I34" s="44" t="s">
        <v>22</v>
      </c>
    </row>
    <row r="35" spans="3:10" ht="24.95" customHeight="1" thickBot="1" x14ac:dyDescent="0.25">
      <c r="C35" s="12" t="s">
        <v>23</v>
      </c>
      <c r="D35" s="13">
        <v>3280.4500000000007</v>
      </c>
      <c r="E35" s="14">
        <f>30345.12-128.66</f>
        <v>30216.46</v>
      </c>
      <c r="F35" s="14">
        <v>30879.63</v>
      </c>
      <c r="G35" s="22">
        <v>3775.14</v>
      </c>
      <c r="H35" s="21">
        <f>+D35+E35-F35</f>
        <v>2617.2800000000025</v>
      </c>
      <c r="I35" s="45"/>
      <c r="J35" s="23"/>
    </row>
    <row r="36" spans="3:10" ht="21" customHeight="1" thickBot="1" x14ac:dyDescent="0.25">
      <c r="C36" s="18" t="s">
        <v>24</v>
      </c>
      <c r="D36" s="24">
        <v>8705.8000000000029</v>
      </c>
      <c r="E36" s="14">
        <f>33554.7-7052.37</f>
        <v>26502.329999999998</v>
      </c>
      <c r="F36" s="14">
        <v>35208.129999999997</v>
      </c>
      <c r="G36" s="21">
        <v>140600</v>
      </c>
      <c r="H36" s="21">
        <f t="shared" si="0"/>
        <v>0</v>
      </c>
      <c r="I36" s="25"/>
    </row>
    <row r="37" spans="3:10" ht="12.75" customHeight="1" thickBot="1" x14ac:dyDescent="0.25">
      <c r="C37" s="12" t="s">
        <v>25</v>
      </c>
      <c r="D37" s="24">
        <v>11686.890000000014</v>
      </c>
      <c r="E37" s="14">
        <f>84706.27-5286.12+10220.76-1176.12</f>
        <v>88464.790000000008</v>
      </c>
      <c r="F37" s="14">
        <f>79590.28+8256.74</f>
        <v>87847.02</v>
      </c>
      <c r="G37" s="21">
        <f>E37</f>
        <v>88464.790000000008</v>
      </c>
      <c r="H37" s="21">
        <f t="shared" si="0"/>
        <v>12304.660000000018</v>
      </c>
      <c r="I37" s="26" t="s">
        <v>26</v>
      </c>
    </row>
    <row r="38" spans="3:10" ht="13.5" customHeight="1" thickBot="1" x14ac:dyDescent="0.25">
      <c r="C38" s="12" t="s">
        <v>27</v>
      </c>
      <c r="D38" s="13">
        <v>4264.5999999999985</v>
      </c>
      <c r="E38" s="14">
        <f>39448.68-167.25</f>
        <v>39281.43</v>
      </c>
      <c r="F38" s="14">
        <v>40143.589999999997</v>
      </c>
      <c r="G38" s="21">
        <v>42387.97</v>
      </c>
      <c r="H38" s="21">
        <f t="shared" si="0"/>
        <v>3402.4400000000023</v>
      </c>
      <c r="I38" s="27" t="s">
        <v>28</v>
      </c>
    </row>
    <row r="39" spans="3:10" ht="13.5" customHeight="1" thickBot="1" x14ac:dyDescent="0.25">
      <c r="C39" s="12" t="s">
        <v>29</v>
      </c>
      <c r="D39" s="13">
        <v>0</v>
      </c>
      <c r="E39" s="14"/>
      <c r="F39" s="14"/>
      <c r="G39" s="21">
        <v>23845.99</v>
      </c>
      <c r="H39" s="21">
        <f t="shared" si="0"/>
        <v>0</v>
      </c>
      <c r="I39" s="27" t="s">
        <v>28</v>
      </c>
    </row>
    <row r="40" spans="3:10" ht="27" customHeight="1" thickBot="1" x14ac:dyDescent="0.25">
      <c r="C40" s="12" t="s">
        <v>30</v>
      </c>
      <c r="D40" s="13">
        <v>227.13000000000011</v>
      </c>
      <c r="E40" s="16">
        <f>2100.84-8.9</f>
        <v>2091.94</v>
      </c>
      <c r="F40" s="16">
        <v>2137.88</v>
      </c>
      <c r="G40" s="21">
        <f>E40</f>
        <v>2091.94</v>
      </c>
      <c r="H40" s="21">
        <f t="shared" si="0"/>
        <v>181.19000000000005</v>
      </c>
      <c r="I40" s="27" t="s">
        <v>31</v>
      </c>
    </row>
    <row r="41" spans="3:10" ht="13.5" customHeight="1" thickBot="1" x14ac:dyDescent="0.25">
      <c r="C41" s="18" t="s">
        <v>32</v>
      </c>
      <c r="D41" s="13">
        <v>3067.6699999999983</v>
      </c>
      <c r="E41" s="16">
        <f>25469.24-175.11</f>
        <v>25294.13</v>
      </c>
      <c r="F41" s="16">
        <v>25940.46</v>
      </c>
      <c r="G41" s="21">
        <f>E41</f>
        <v>25294.13</v>
      </c>
      <c r="H41" s="21">
        <f t="shared" si="0"/>
        <v>2421.34</v>
      </c>
      <c r="I41" s="26"/>
    </row>
    <row r="42" spans="3:10" ht="24" hidden="1" customHeight="1" x14ac:dyDescent="0.2">
      <c r="C42" s="18" t="s">
        <v>33</v>
      </c>
      <c r="D42" s="13">
        <v>0</v>
      </c>
      <c r="E42" s="16"/>
      <c r="F42" s="16"/>
      <c r="G42" s="21"/>
      <c r="H42" s="21">
        <f t="shared" si="0"/>
        <v>0</v>
      </c>
      <c r="I42" s="26" t="s">
        <v>34</v>
      </c>
    </row>
    <row r="43" spans="3:10" ht="13.5" customHeight="1" thickBot="1" x14ac:dyDescent="0.25">
      <c r="C43" s="12" t="s">
        <v>35</v>
      </c>
      <c r="D43" s="13">
        <v>933.65999999999985</v>
      </c>
      <c r="E43" s="16">
        <f>8636.52-36.62</f>
        <v>8599.9</v>
      </c>
      <c r="F43" s="16">
        <v>8788.64</v>
      </c>
      <c r="G43" s="21">
        <f>E43</f>
        <v>8599.9</v>
      </c>
      <c r="H43" s="21">
        <f>+D43+E43-F43</f>
        <v>744.92000000000007</v>
      </c>
      <c r="I43" s="27" t="s">
        <v>36</v>
      </c>
    </row>
    <row r="44" spans="3:10" ht="13.5" hidden="1" customHeight="1" x14ac:dyDescent="0.2">
      <c r="C44" s="12" t="s">
        <v>37</v>
      </c>
      <c r="D44" s="13">
        <v>0</v>
      </c>
      <c r="E44" s="16"/>
      <c r="F44" s="16"/>
      <c r="G44" s="14"/>
      <c r="H44" s="14">
        <f>+D44+E44-F44</f>
        <v>0</v>
      </c>
      <c r="I44" s="26" t="s">
        <v>38</v>
      </c>
    </row>
    <row r="45" spans="3:10" s="28" customFormat="1" ht="17.25" customHeight="1" thickBot="1" x14ac:dyDescent="0.25">
      <c r="C45" s="12" t="s">
        <v>18</v>
      </c>
      <c r="D45" s="17">
        <f>SUM(D34:D44)</f>
        <v>49287.570000000007</v>
      </c>
      <c r="E45" s="17">
        <f>SUM(E34:E44)</f>
        <v>374892.1</v>
      </c>
      <c r="F45" s="17">
        <f>SUM(F34:F44)</f>
        <v>394040.66000000009</v>
      </c>
      <c r="G45" s="17">
        <f>SUM(G34:G44)</f>
        <v>489500.98000000004</v>
      </c>
      <c r="H45" s="17">
        <f>SUM(H34:H44)</f>
        <v>30139.010000000017</v>
      </c>
      <c r="I45" s="25"/>
    </row>
    <row r="46" spans="3:10" ht="13.5" customHeight="1" thickBot="1" x14ac:dyDescent="0.25">
      <c r="C46" s="46" t="s">
        <v>39</v>
      </c>
      <c r="D46" s="46"/>
      <c r="E46" s="46"/>
      <c r="F46" s="46"/>
      <c r="G46" s="46"/>
      <c r="H46" s="46"/>
      <c r="I46" s="46"/>
    </row>
    <row r="47" spans="3:10" ht="28.5" customHeight="1" thickBot="1" x14ac:dyDescent="0.25">
      <c r="C47" s="29" t="s">
        <v>40</v>
      </c>
      <c r="D47" s="47" t="s">
        <v>41</v>
      </c>
      <c r="E47" s="48"/>
      <c r="F47" s="48"/>
      <c r="G47" s="48"/>
      <c r="H47" s="49"/>
      <c r="I47" s="30" t="s">
        <v>42</v>
      </c>
    </row>
    <row r="48" spans="3:10" ht="14.25" customHeight="1" x14ac:dyDescent="0.3">
      <c r="C48" s="31" t="s">
        <v>43</v>
      </c>
      <c r="D48" s="31"/>
      <c r="E48" s="31"/>
      <c r="F48" s="31"/>
      <c r="G48" s="31"/>
      <c r="H48" s="32">
        <f>+H31+H45</f>
        <v>74833.760000000053</v>
      </c>
    </row>
    <row r="49" spans="3:4" ht="15" x14ac:dyDescent="0.25">
      <c r="C49" s="34" t="s">
        <v>44</v>
      </c>
      <c r="D49" s="34"/>
    </row>
    <row r="50" spans="3:4" x14ac:dyDescent="0.2">
      <c r="C50" s="35" t="s">
        <v>45</v>
      </c>
    </row>
  </sheetData>
  <mergeCells count="10">
    <mergeCell ref="C32:I32"/>
    <mergeCell ref="I34:I35"/>
    <mergeCell ref="C46:I46"/>
    <mergeCell ref="D47:H47"/>
    <mergeCell ref="C20:I20"/>
    <mergeCell ref="C21:I21"/>
    <mergeCell ref="C22:I22"/>
    <mergeCell ref="C23:I23"/>
    <mergeCell ref="C25:I25"/>
    <mergeCell ref="I26:I3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30"/>
  <sheetViews>
    <sheetView topLeftCell="A10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4" spans="1:9" x14ac:dyDescent="0.25">
      <c r="A14" s="58" t="s">
        <v>46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47</v>
      </c>
      <c r="B15" s="58"/>
      <c r="C15" s="58"/>
      <c r="D15" s="58"/>
      <c r="E15" s="58"/>
      <c r="F15" s="58"/>
      <c r="G15" s="58"/>
      <c r="H15" s="58"/>
      <c r="I15" s="58"/>
    </row>
    <row r="16" spans="1:9" x14ac:dyDescent="0.25">
      <c r="A16" s="58" t="s">
        <v>48</v>
      </c>
      <c r="B16" s="58"/>
      <c r="C16" s="58"/>
      <c r="D16" s="58"/>
      <c r="E16" s="58"/>
      <c r="F16" s="58"/>
      <c r="G16" s="58"/>
      <c r="H16" s="58"/>
      <c r="I16" s="58"/>
    </row>
    <row r="17" spans="1:9" ht="60" x14ac:dyDescent="0.25">
      <c r="A17" s="37" t="s">
        <v>49</v>
      </c>
      <c r="B17" s="37" t="s">
        <v>50</v>
      </c>
      <c r="C17" s="37" t="s">
        <v>51</v>
      </c>
      <c r="D17" s="37" t="s">
        <v>52</v>
      </c>
      <c r="E17" s="37" t="s">
        <v>53</v>
      </c>
      <c r="F17" s="38" t="s">
        <v>54</v>
      </c>
      <c r="G17" s="38" t="s">
        <v>55</v>
      </c>
      <c r="H17" s="37" t="s">
        <v>56</v>
      </c>
      <c r="I17" s="37" t="s">
        <v>57</v>
      </c>
    </row>
    <row r="18" spans="1:9" x14ac:dyDescent="0.25">
      <c r="A18" s="39" t="s">
        <v>58</v>
      </c>
      <c r="B18" s="40">
        <v>1.5030200000000065</v>
      </c>
      <c r="C18" s="41">
        <v>0</v>
      </c>
      <c r="D18" s="41">
        <v>30.216460000000001</v>
      </c>
      <c r="E18" s="41">
        <v>30.879629999999999</v>
      </c>
      <c r="F18" s="41">
        <v>2.16</v>
      </c>
      <c r="G18" s="40">
        <v>3.7751399999999999</v>
      </c>
      <c r="H18" s="41">
        <v>2.6172800000000001</v>
      </c>
      <c r="I18" s="41">
        <f>B18+D18+F18-G18</f>
        <v>30.104340000000008</v>
      </c>
    </row>
    <row r="19" spans="1:9" s="42" customFormat="1" x14ac:dyDescent="0.25"/>
    <row r="20" spans="1:9" s="42" customFormat="1" x14ac:dyDescent="0.25">
      <c r="A20" s="42" t="s">
        <v>59</v>
      </c>
    </row>
    <row r="21" spans="1:9" s="42" customFormat="1" x14ac:dyDescent="0.25">
      <c r="A21" s="42" t="s">
        <v>60</v>
      </c>
    </row>
    <row r="22" spans="1:9" s="42" customFormat="1" x14ac:dyDescent="0.25">
      <c r="A22" s="36" t="s">
        <v>61</v>
      </c>
    </row>
    <row r="23" spans="1:9" s="42" customFormat="1" x14ac:dyDescent="0.25">
      <c r="A23" s="36" t="s">
        <v>62</v>
      </c>
    </row>
    <row r="24" spans="1:9" s="42" customFormat="1" x14ac:dyDescent="0.25"/>
    <row r="25" spans="1:9" s="42" customFormat="1" x14ac:dyDescent="0.25"/>
    <row r="26" spans="1:9" s="42" customFormat="1" x14ac:dyDescent="0.25"/>
    <row r="27" spans="1:9" s="42" customFormat="1" x14ac:dyDescent="0.25"/>
    <row r="28" spans="1:9" s="42" customFormat="1" x14ac:dyDescent="0.25"/>
    <row r="29" spans="1:9" s="42" customFormat="1" x14ac:dyDescent="0.25"/>
    <row r="30" spans="1:9" s="42" customFormat="1" x14ac:dyDescent="0.25"/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5.5703125" customWidth="1"/>
    <col min="2" max="2" width="22.140625" customWidth="1"/>
    <col min="3" max="3" width="34.28515625" customWidth="1"/>
    <col min="4" max="4" width="19.28515625" customWidth="1"/>
    <col min="5" max="5" width="22.7109375" customWidth="1"/>
    <col min="6" max="6" width="26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4.28515625" customWidth="1"/>
    <col min="260" max="260" width="19.28515625" customWidth="1"/>
    <col min="261" max="261" width="22.7109375" customWidth="1"/>
    <col min="262" max="262" width="26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4.28515625" customWidth="1"/>
    <col min="516" max="516" width="19.28515625" customWidth="1"/>
    <col min="517" max="517" width="22.7109375" customWidth="1"/>
    <col min="518" max="518" width="26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4.28515625" customWidth="1"/>
    <col min="772" max="772" width="19.28515625" customWidth="1"/>
    <col min="773" max="773" width="22.7109375" customWidth="1"/>
    <col min="774" max="774" width="26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4.28515625" customWidth="1"/>
    <col min="1028" max="1028" width="19.28515625" customWidth="1"/>
    <col min="1029" max="1029" width="22.7109375" customWidth="1"/>
    <col min="1030" max="1030" width="26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4.28515625" customWidth="1"/>
    <col min="1284" max="1284" width="19.28515625" customWidth="1"/>
    <col min="1285" max="1285" width="22.7109375" customWidth="1"/>
    <col min="1286" max="1286" width="26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4.28515625" customWidth="1"/>
    <col min="1540" max="1540" width="19.28515625" customWidth="1"/>
    <col min="1541" max="1541" width="22.7109375" customWidth="1"/>
    <col min="1542" max="1542" width="26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4.28515625" customWidth="1"/>
    <col min="1796" max="1796" width="19.28515625" customWidth="1"/>
    <col min="1797" max="1797" width="22.7109375" customWidth="1"/>
    <col min="1798" max="1798" width="26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4.28515625" customWidth="1"/>
    <col min="2052" max="2052" width="19.28515625" customWidth="1"/>
    <col min="2053" max="2053" width="22.7109375" customWidth="1"/>
    <col min="2054" max="2054" width="26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4.28515625" customWidth="1"/>
    <col min="2308" max="2308" width="19.28515625" customWidth="1"/>
    <col min="2309" max="2309" width="22.7109375" customWidth="1"/>
    <col min="2310" max="2310" width="26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4.28515625" customWidth="1"/>
    <col min="2564" max="2564" width="19.28515625" customWidth="1"/>
    <col min="2565" max="2565" width="22.7109375" customWidth="1"/>
    <col min="2566" max="2566" width="26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4.28515625" customWidth="1"/>
    <col min="2820" max="2820" width="19.28515625" customWidth="1"/>
    <col min="2821" max="2821" width="22.7109375" customWidth="1"/>
    <col min="2822" max="2822" width="26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4.28515625" customWidth="1"/>
    <col min="3076" max="3076" width="19.28515625" customWidth="1"/>
    <col min="3077" max="3077" width="22.7109375" customWidth="1"/>
    <col min="3078" max="3078" width="26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4.28515625" customWidth="1"/>
    <col min="3332" max="3332" width="19.28515625" customWidth="1"/>
    <col min="3333" max="3333" width="22.7109375" customWidth="1"/>
    <col min="3334" max="3334" width="26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4.28515625" customWidth="1"/>
    <col min="3588" max="3588" width="19.28515625" customWidth="1"/>
    <col min="3589" max="3589" width="22.7109375" customWidth="1"/>
    <col min="3590" max="3590" width="26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4.28515625" customWidth="1"/>
    <col min="3844" max="3844" width="19.28515625" customWidth="1"/>
    <col min="3845" max="3845" width="22.7109375" customWidth="1"/>
    <col min="3846" max="3846" width="26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4.28515625" customWidth="1"/>
    <col min="4100" max="4100" width="19.28515625" customWidth="1"/>
    <col min="4101" max="4101" width="22.7109375" customWidth="1"/>
    <col min="4102" max="4102" width="26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4.28515625" customWidth="1"/>
    <col min="4356" max="4356" width="19.28515625" customWidth="1"/>
    <col min="4357" max="4357" width="22.7109375" customWidth="1"/>
    <col min="4358" max="4358" width="26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4.28515625" customWidth="1"/>
    <col min="4612" max="4612" width="19.28515625" customWidth="1"/>
    <col min="4613" max="4613" width="22.7109375" customWidth="1"/>
    <col min="4614" max="4614" width="26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4.28515625" customWidth="1"/>
    <col min="4868" max="4868" width="19.28515625" customWidth="1"/>
    <col min="4869" max="4869" width="22.7109375" customWidth="1"/>
    <col min="4870" max="4870" width="26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4.28515625" customWidth="1"/>
    <col min="5124" max="5124" width="19.28515625" customWidth="1"/>
    <col min="5125" max="5125" width="22.7109375" customWidth="1"/>
    <col min="5126" max="5126" width="26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4.28515625" customWidth="1"/>
    <col min="5380" max="5380" width="19.28515625" customWidth="1"/>
    <col min="5381" max="5381" width="22.7109375" customWidth="1"/>
    <col min="5382" max="5382" width="26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4.28515625" customWidth="1"/>
    <col min="5636" max="5636" width="19.28515625" customWidth="1"/>
    <col min="5637" max="5637" width="22.7109375" customWidth="1"/>
    <col min="5638" max="5638" width="26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4.28515625" customWidth="1"/>
    <col min="5892" max="5892" width="19.28515625" customWidth="1"/>
    <col min="5893" max="5893" width="22.7109375" customWidth="1"/>
    <col min="5894" max="5894" width="26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4.28515625" customWidth="1"/>
    <col min="6148" max="6148" width="19.28515625" customWidth="1"/>
    <col min="6149" max="6149" width="22.7109375" customWidth="1"/>
    <col min="6150" max="6150" width="26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4.28515625" customWidth="1"/>
    <col min="6404" max="6404" width="19.28515625" customWidth="1"/>
    <col min="6405" max="6405" width="22.7109375" customWidth="1"/>
    <col min="6406" max="6406" width="26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4.28515625" customWidth="1"/>
    <col min="6660" max="6660" width="19.28515625" customWidth="1"/>
    <col min="6661" max="6661" width="22.7109375" customWidth="1"/>
    <col min="6662" max="6662" width="26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4.28515625" customWidth="1"/>
    <col min="6916" max="6916" width="19.28515625" customWidth="1"/>
    <col min="6917" max="6917" width="22.7109375" customWidth="1"/>
    <col min="6918" max="6918" width="26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4.28515625" customWidth="1"/>
    <col min="7172" max="7172" width="19.28515625" customWidth="1"/>
    <col min="7173" max="7173" width="22.7109375" customWidth="1"/>
    <col min="7174" max="7174" width="26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4.28515625" customWidth="1"/>
    <col min="7428" max="7428" width="19.28515625" customWidth="1"/>
    <col min="7429" max="7429" width="22.7109375" customWidth="1"/>
    <col min="7430" max="7430" width="26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4.28515625" customWidth="1"/>
    <col min="7684" max="7684" width="19.28515625" customWidth="1"/>
    <col min="7685" max="7685" width="22.7109375" customWidth="1"/>
    <col min="7686" max="7686" width="26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4.28515625" customWidth="1"/>
    <col min="7940" max="7940" width="19.28515625" customWidth="1"/>
    <col min="7941" max="7941" width="22.7109375" customWidth="1"/>
    <col min="7942" max="7942" width="26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4.28515625" customWidth="1"/>
    <col min="8196" max="8196" width="19.28515625" customWidth="1"/>
    <col min="8197" max="8197" width="22.7109375" customWidth="1"/>
    <col min="8198" max="8198" width="26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4.28515625" customWidth="1"/>
    <col min="8452" max="8452" width="19.28515625" customWidth="1"/>
    <col min="8453" max="8453" width="22.7109375" customWidth="1"/>
    <col min="8454" max="8454" width="26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4.28515625" customWidth="1"/>
    <col min="8708" max="8708" width="19.28515625" customWidth="1"/>
    <col min="8709" max="8709" width="22.7109375" customWidth="1"/>
    <col min="8710" max="8710" width="26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4.28515625" customWidth="1"/>
    <col min="8964" max="8964" width="19.28515625" customWidth="1"/>
    <col min="8965" max="8965" width="22.7109375" customWidth="1"/>
    <col min="8966" max="8966" width="26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4.28515625" customWidth="1"/>
    <col min="9220" max="9220" width="19.28515625" customWidth="1"/>
    <col min="9221" max="9221" width="22.7109375" customWidth="1"/>
    <col min="9222" max="9222" width="26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4.28515625" customWidth="1"/>
    <col min="9476" max="9476" width="19.28515625" customWidth="1"/>
    <col min="9477" max="9477" width="22.7109375" customWidth="1"/>
    <col min="9478" max="9478" width="26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4.28515625" customWidth="1"/>
    <col min="9732" max="9732" width="19.28515625" customWidth="1"/>
    <col min="9733" max="9733" width="22.7109375" customWidth="1"/>
    <col min="9734" max="9734" width="26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4.28515625" customWidth="1"/>
    <col min="9988" max="9988" width="19.28515625" customWidth="1"/>
    <col min="9989" max="9989" width="22.7109375" customWidth="1"/>
    <col min="9990" max="9990" width="26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4.28515625" customWidth="1"/>
    <col min="10244" max="10244" width="19.28515625" customWidth="1"/>
    <col min="10245" max="10245" width="22.7109375" customWidth="1"/>
    <col min="10246" max="10246" width="26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4.28515625" customWidth="1"/>
    <col min="10500" max="10500" width="19.28515625" customWidth="1"/>
    <col min="10501" max="10501" width="22.7109375" customWidth="1"/>
    <col min="10502" max="10502" width="26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4.28515625" customWidth="1"/>
    <col min="10756" max="10756" width="19.28515625" customWidth="1"/>
    <col min="10757" max="10757" width="22.7109375" customWidth="1"/>
    <col min="10758" max="10758" width="26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4.28515625" customWidth="1"/>
    <col min="11012" max="11012" width="19.28515625" customWidth="1"/>
    <col min="11013" max="11013" width="22.7109375" customWidth="1"/>
    <col min="11014" max="11014" width="26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4.28515625" customWidth="1"/>
    <col min="11268" max="11268" width="19.28515625" customWidth="1"/>
    <col min="11269" max="11269" width="22.7109375" customWidth="1"/>
    <col min="11270" max="11270" width="26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4.28515625" customWidth="1"/>
    <col min="11524" max="11524" width="19.28515625" customWidth="1"/>
    <col min="11525" max="11525" width="22.7109375" customWidth="1"/>
    <col min="11526" max="11526" width="26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4.28515625" customWidth="1"/>
    <col min="11780" max="11780" width="19.28515625" customWidth="1"/>
    <col min="11781" max="11781" width="22.7109375" customWidth="1"/>
    <col min="11782" max="11782" width="26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4.28515625" customWidth="1"/>
    <col min="12036" max="12036" width="19.28515625" customWidth="1"/>
    <col min="12037" max="12037" width="22.7109375" customWidth="1"/>
    <col min="12038" max="12038" width="26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4.28515625" customWidth="1"/>
    <col min="12292" max="12292" width="19.28515625" customWidth="1"/>
    <col min="12293" max="12293" width="22.7109375" customWidth="1"/>
    <col min="12294" max="12294" width="26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4.28515625" customWidth="1"/>
    <col min="12548" max="12548" width="19.28515625" customWidth="1"/>
    <col min="12549" max="12549" width="22.7109375" customWidth="1"/>
    <col min="12550" max="12550" width="26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4.28515625" customWidth="1"/>
    <col min="12804" max="12804" width="19.28515625" customWidth="1"/>
    <col min="12805" max="12805" width="22.7109375" customWidth="1"/>
    <col min="12806" max="12806" width="26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4.28515625" customWidth="1"/>
    <col min="13060" max="13060" width="19.28515625" customWidth="1"/>
    <col min="13061" max="13061" width="22.7109375" customWidth="1"/>
    <col min="13062" max="13062" width="26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4.28515625" customWidth="1"/>
    <col min="13316" max="13316" width="19.28515625" customWidth="1"/>
    <col min="13317" max="13317" width="22.7109375" customWidth="1"/>
    <col min="13318" max="13318" width="26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4.28515625" customWidth="1"/>
    <col min="13572" max="13572" width="19.28515625" customWidth="1"/>
    <col min="13573" max="13573" width="22.7109375" customWidth="1"/>
    <col min="13574" max="13574" width="26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4.28515625" customWidth="1"/>
    <col min="13828" max="13828" width="19.28515625" customWidth="1"/>
    <col min="13829" max="13829" width="22.7109375" customWidth="1"/>
    <col min="13830" max="13830" width="26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4.28515625" customWidth="1"/>
    <col min="14084" max="14084" width="19.28515625" customWidth="1"/>
    <col min="14085" max="14085" width="22.7109375" customWidth="1"/>
    <col min="14086" max="14086" width="26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4.28515625" customWidth="1"/>
    <col min="14340" max="14340" width="19.28515625" customWidth="1"/>
    <col min="14341" max="14341" width="22.7109375" customWidth="1"/>
    <col min="14342" max="14342" width="26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4.28515625" customWidth="1"/>
    <col min="14596" max="14596" width="19.28515625" customWidth="1"/>
    <col min="14597" max="14597" width="22.7109375" customWidth="1"/>
    <col min="14598" max="14598" width="26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4.28515625" customWidth="1"/>
    <col min="14852" max="14852" width="19.28515625" customWidth="1"/>
    <col min="14853" max="14853" width="22.7109375" customWidth="1"/>
    <col min="14854" max="14854" width="26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4.28515625" customWidth="1"/>
    <col min="15108" max="15108" width="19.28515625" customWidth="1"/>
    <col min="15109" max="15109" width="22.7109375" customWidth="1"/>
    <col min="15110" max="15110" width="26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4.28515625" customWidth="1"/>
    <col min="15364" max="15364" width="19.28515625" customWidth="1"/>
    <col min="15365" max="15365" width="22.7109375" customWidth="1"/>
    <col min="15366" max="15366" width="26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4.28515625" customWidth="1"/>
    <col min="15620" max="15620" width="19.28515625" customWidth="1"/>
    <col min="15621" max="15621" width="22.7109375" customWidth="1"/>
    <col min="15622" max="15622" width="26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4.28515625" customWidth="1"/>
    <col min="15876" max="15876" width="19.28515625" customWidth="1"/>
    <col min="15877" max="15877" width="22.7109375" customWidth="1"/>
    <col min="15878" max="15878" width="26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4.28515625" customWidth="1"/>
    <col min="16132" max="16132" width="19.28515625" customWidth="1"/>
    <col min="16133" max="16133" width="22.7109375" customWidth="1"/>
    <col min="16134" max="16134" width="26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63</v>
      </c>
      <c r="B1" s="59"/>
      <c r="C1" s="59"/>
      <c r="D1" s="59"/>
      <c r="E1" s="59"/>
      <c r="F1" s="59"/>
      <c r="G1" s="59"/>
      <c r="H1" s="60"/>
    </row>
    <row r="2" spans="1:8" ht="22.5" customHeight="1" thickBot="1" x14ac:dyDescent="0.25">
      <c r="A2" s="61"/>
      <c r="B2" s="61"/>
      <c r="C2" s="61"/>
      <c r="D2" s="61"/>
      <c r="E2" s="61"/>
      <c r="F2" s="61"/>
      <c r="G2" s="61"/>
    </row>
    <row r="3" spans="1:8" ht="13.5" thickBot="1" x14ac:dyDescent="0.25">
      <c r="A3" s="62"/>
      <c r="B3" s="63"/>
      <c r="C3" s="64"/>
      <c r="D3" s="63"/>
      <c r="E3" s="63"/>
      <c r="F3" s="65" t="s">
        <v>64</v>
      </c>
      <c r="G3" s="66"/>
      <c r="H3" s="63"/>
    </row>
    <row r="4" spans="1:8" x14ac:dyDescent="0.2">
      <c r="A4" s="67" t="s">
        <v>65</v>
      </c>
      <c r="B4" s="68" t="s">
        <v>66</v>
      </c>
      <c r="C4" s="67" t="s">
        <v>67</v>
      </c>
      <c r="D4" s="68" t="s">
        <v>68</v>
      </c>
      <c r="E4" s="69" t="s">
        <v>69</v>
      </c>
      <c r="F4" s="69"/>
      <c r="G4" s="69"/>
      <c r="H4" s="69" t="s">
        <v>70</v>
      </c>
    </row>
    <row r="5" spans="1:8" x14ac:dyDescent="0.2">
      <c r="A5" s="67" t="s">
        <v>71</v>
      </c>
      <c r="B5" s="68"/>
      <c r="C5" s="70"/>
      <c r="D5" s="68" t="s">
        <v>72</v>
      </c>
      <c r="E5" s="68" t="s">
        <v>73</v>
      </c>
      <c r="F5" s="68" t="s">
        <v>74</v>
      </c>
      <c r="G5" s="68" t="s">
        <v>75</v>
      </c>
      <c r="H5" s="68"/>
    </row>
    <row r="6" spans="1:8" x14ac:dyDescent="0.2">
      <c r="A6" s="67"/>
      <c r="B6" s="68"/>
      <c r="C6" s="70"/>
      <c r="D6" s="68" t="s">
        <v>76</v>
      </c>
      <c r="E6" s="71"/>
      <c r="F6" s="68" t="s">
        <v>77</v>
      </c>
      <c r="G6" s="68" t="s">
        <v>78</v>
      </c>
      <c r="H6" s="71"/>
    </row>
    <row r="7" spans="1:8" x14ac:dyDescent="0.2">
      <c r="A7" s="72"/>
      <c r="B7" s="71"/>
      <c r="C7" s="73"/>
      <c r="D7" s="71"/>
      <c r="E7" s="71"/>
      <c r="F7" s="71"/>
      <c r="G7" s="68" t="s">
        <v>79</v>
      </c>
      <c r="H7" s="71"/>
    </row>
    <row r="8" spans="1:8" ht="13.5" thickBot="1" x14ac:dyDescent="0.25">
      <c r="A8" s="74"/>
      <c r="B8" s="75"/>
      <c r="C8" s="76"/>
      <c r="D8" s="75"/>
      <c r="E8" s="75"/>
      <c r="F8" s="75"/>
      <c r="G8" s="75"/>
      <c r="H8" s="75"/>
    </row>
    <row r="9" spans="1:8" x14ac:dyDescent="0.2">
      <c r="A9" s="63"/>
      <c r="B9" s="77"/>
      <c r="C9" s="64"/>
      <c r="D9" s="63"/>
      <c r="E9" s="63"/>
      <c r="F9" s="63"/>
      <c r="G9" s="77"/>
      <c r="H9" s="77"/>
    </row>
    <row r="10" spans="1:8" ht="25.5" x14ac:dyDescent="0.2">
      <c r="A10" s="68">
        <v>1</v>
      </c>
      <c r="B10" s="78" t="s">
        <v>80</v>
      </c>
      <c r="C10" s="79" t="s">
        <v>81</v>
      </c>
      <c r="D10" s="68" t="s">
        <v>82</v>
      </c>
      <c r="E10" s="80">
        <v>419.2</v>
      </c>
      <c r="F10" s="80">
        <v>41.9</v>
      </c>
      <c r="G10" s="80">
        <f>+E10-F10</f>
        <v>377.3</v>
      </c>
      <c r="H10" s="81"/>
    </row>
    <row r="11" spans="1:8" x14ac:dyDescent="0.2">
      <c r="A11" s="68"/>
      <c r="B11" s="78"/>
      <c r="C11" s="67" t="s">
        <v>83</v>
      </c>
      <c r="D11" s="68" t="s">
        <v>84</v>
      </c>
      <c r="E11" s="80">
        <v>985.7</v>
      </c>
      <c r="F11" s="80">
        <v>98.7</v>
      </c>
      <c r="G11" s="80"/>
      <c r="H11" s="81"/>
    </row>
    <row r="12" spans="1:8" x14ac:dyDescent="0.2">
      <c r="A12" s="68"/>
      <c r="B12" s="78"/>
      <c r="C12" s="67"/>
      <c r="D12" s="68"/>
      <c r="E12" s="80"/>
      <c r="F12" s="80"/>
      <c r="G12" s="80"/>
      <c r="H12" s="81"/>
    </row>
    <row r="13" spans="1:8" x14ac:dyDescent="0.2">
      <c r="A13" s="68"/>
      <c r="B13" s="78"/>
      <c r="C13" s="67"/>
      <c r="D13" s="68"/>
      <c r="E13" s="82"/>
      <c r="F13" s="83"/>
      <c r="G13" s="80"/>
      <c r="H13" s="81"/>
    </row>
    <row r="14" spans="1:8" x14ac:dyDescent="0.2">
      <c r="A14" s="68"/>
      <c r="B14" s="78"/>
      <c r="C14" s="84" t="s">
        <v>85</v>
      </c>
      <c r="D14" s="85"/>
      <c r="E14" s="86">
        <f>SUM(E10:E13)</f>
        <v>1404.9</v>
      </c>
      <c r="F14" s="86">
        <f>SUM(F10:F13)</f>
        <v>140.6</v>
      </c>
      <c r="G14" s="86">
        <f>SUM(G10:G13)</f>
        <v>377.3</v>
      </c>
      <c r="H14" s="81"/>
    </row>
    <row r="15" spans="1:8" ht="13.5" thickBot="1" x14ac:dyDescent="0.25">
      <c r="A15" s="87"/>
      <c r="B15" s="88"/>
      <c r="C15" s="89"/>
      <c r="D15" s="90"/>
      <c r="E15" s="91"/>
      <c r="F15" s="91"/>
      <c r="G15" s="92"/>
      <c r="H15" s="93"/>
    </row>
    <row r="16" spans="1:8" x14ac:dyDescent="0.2">
      <c r="A16" s="63"/>
      <c r="B16" s="77"/>
      <c r="C16" s="94"/>
      <c r="D16" s="95"/>
      <c r="E16" s="96"/>
      <c r="F16" s="97"/>
      <c r="G16" s="97"/>
      <c r="H16" s="98"/>
    </row>
    <row r="17" spans="1:8" x14ac:dyDescent="0.2">
      <c r="A17" s="71"/>
      <c r="B17" s="99" t="s">
        <v>18</v>
      </c>
      <c r="C17" s="100"/>
      <c r="D17" s="70"/>
      <c r="E17" s="101">
        <f>E14</f>
        <v>1404.9</v>
      </c>
      <c r="F17" s="102">
        <f>+F14</f>
        <v>140.6</v>
      </c>
      <c r="G17" s="103">
        <f>+E17-F17</f>
        <v>1264.3000000000002</v>
      </c>
      <c r="H17" s="81"/>
    </row>
    <row r="18" spans="1:8" ht="13.5" thickBot="1" x14ac:dyDescent="0.25">
      <c r="A18" s="75"/>
      <c r="B18" s="104"/>
      <c r="C18" s="105"/>
      <c r="D18" s="106"/>
      <c r="E18" s="90"/>
      <c r="F18" s="107"/>
      <c r="G18" s="107"/>
      <c r="H18" s="107"/>
    </row>
    <row r="20" spans="1:8" ht="49.5" customHeight="1" x14ac:dyDescent="0.2">
      <c r="A20" s="108" t="s">
        <v>86</v>
      </c>
      <c r="B20" s="108" t="s">
        <v>87</v>
      </c>
      <c r="C20" s="108" t="s">
        <v>88</v>
      </c>
      <c r="D20" s="108" t="s">
        <v>89</v>
      </c>
      <c r="E20" s="109" t="s">
        <v>90</v>
      </c>
      <c r="F20" s="108" t="s">
        <v>91</v>
      </c>
      <c r="G20" s="110"/>
    </row>
    <row r="21" spans="1:8" ht="15" x14ac:dyDescent="0.2">
      <c r="A21" s="111">
        <v>1</v>
      </c>
      <c r="B21" s="112">
        <v>8705.8000000000029</v>
      </c>
      <c r="C21" s="112">
        <v>26502.33</v>
      </c>
      <c r="D21" s="112">
        <v>35208.129999999997</v>
      </c>
      <c r="E21" s="112">
        <v>0</v>
      </c>
      <c r="F21" s="112">
        <f>+B21+C21-D21</f>
        <v>0</v>
      </c>
      <c r="G21" s="113"/>
    </row>
    <row r="23" spans="1:8" ht="52.5" customHeight="1" x14ac:dyDescent="0.2">
      <c r="A23" s="108" t="s">
        <v>86</v>
      </c>
      <c r="B23" s="108" t="s">
        <v>92</v>
      </c>
      <c r="C23" s="108" t="s">
        <v>88</v>
      </c>
      <c r="D23" s="108" t="s">
        <v>93</v>
      </c>
      <c r="E23" s="108" t="s">
        <v>94</v>
      </c>
    </row>
    <row r="24" spans="1:8" ht="15" x14ac:dyDescent="0.2">
      <c r="A24" s="114">
        <v>1</v>
      </c>
      <c r="B24" s="115">
        <v>113763</v>
      </c>
      <c r="C24" s="115">
        <f>+C21+E21</f>
        <v>26502.33</v>
      </c>
      <c r="D24" s="115">
        <f>+F17*1000</f>
        <v>140600</v>
      </c>
      <c r="E24" s="115">
        <f>+B24+C24-D24</f>
        <v>-334.6699999999837</v>
      </c>
    </row>
    <row r="26" spans="1:8" ht="15" x14ac:dyDescent="0.25">
      <c r="B26" s="116"/>
      <c r="F26" s="117" t="s">
        <v>95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2015-03-31T14:01:50Z</dcterms:created>
  <dcterms:modified xsi:type="dcterms:W3CDTF">2015-04-20T13:02:42Z</dcterms:modified>
</cp:coreProperties>
</file>