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455" windowHeight="12240" activeTab="0"/>
  </bookViews>
  <sheets>
    <sheet name="общий" sheetId="1" r:id="rId1"/>
    <sheet name="тек.р." sheetId="2" r:id="rId2"/>
    <sheet name="кап.р.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<sst xmlns="http://schemas.openxmlformats.org/spreadsheetml/2006/main" count="101" uniqueCount="91">
  <si>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</si>
  <si>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</si>
  <si>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</si>
  <si>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4  по мкр. Черная Речка с 01.01.2015г. по 31.12.2015г.</t>
  </si>
  <si>
    <t>наименование</t>
  </si>
  <si>
    <t>Задолженность населения на 01.01.2015г. (руб.)</t>
  </si>
  <si>
    <t>Начислено населению за 2015г. (руб.)</t>
  </si>
  <si>
    <t>Поступило в счет оплаты в 2015г. (руб.)</t>
  </si>
  <si>
    <t>Перечислено поставщику услуг</t>
  </si>
  <si>
    <t>Задолженность населения на 01.01.2016г. (руб.)</t>
  </si>
  <si>
    <t>Наименование поставщика</t>
  </si>
  <si>
    <t>Коммунальные услуги</t>
  </si>
  <si>
    <t>Отопление</t>
  </si>
  <si>
    <t>ООО"ТСК", ООО "АНВ Сертолово", 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</si>
  <si>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</si>
  <si>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</si>
  <si>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</si>
  <si>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</si>
  <si>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</si>
  <si>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</si>
  <si>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</si>
  <si>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</si>
  <si>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Н/2008-36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</si>
  <si>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</si>
  <si>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</si>
  <si>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</si>
  <si>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</si>
  <si>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</si>
  <si>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</si>
  <si>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</si>
  <si>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</si>
  <si>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</si>
  <si>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</si>
  <si>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</si>
  <si>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Повышающий коэффициент</t>
  </si>
  <si>
    <t>сист. коллек. прием. тел.</t>
  </si>
  <si>
    <t>Прочие поступления</t>
  </si>
  <si>
    <t>МКУ "Всеволожская межпоселенческая библиотека"</t>
  </si>
  <si>
    <t xml:space="preserve">Поступило от МКУ "Всеволожская межпоселенческая библиотека" за управление и содержание общедомового имущества, и за сбор ТБО 3017.52 руб. </t>
  </si>
  <si>
    <t>Общая задолженность по дому  на 01.01.2016г.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</si>
  <si>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</si>
  <si>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</si>
  <si>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</si>
  <si>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</si>
  <si>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 4 по мкр. Черная Речка с 01.01.2015г. по 31.12.2015г.</t>
  </si>
  <si>
    <t>№                             п/п</t>
  </si>
  <si>
    <t>Остаток на 01.01.2015г.,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</si>
  <si>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</si>
  <si>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</si>
  <si>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</si>
  <si>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</si>
  <si>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</si>
  <si>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01.01.2016г.,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</si>
  <si>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</si>
  <si>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</si>
  <si>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48,67 </t>
    </r>
    <r>
      <rPr>
        <sz val="10"/>
        <rFont val="Arial Cyr"/>
        <family val="0"/>
      </rPr>
      <t>тыс.рублей, в том числе:</t>
    </r>
  </si>
  <si>
    <t>демонтаж счетчиков и установка (водомерный узел) - 0,62 т.р.</t>
  </si>
  <si>
    <t>смена шарового крана со спуском, замена манометра - 1,53 т.р.</t>
  </si>
  <si>
    <t>изготовление и установка тамбурной двери - 1,89 т.р.</t>
  </si>
  <si>
    <t>очиска крыши от снега- 35,14 т.р.</t>
  </si>
  <si>
    <t>замена водосточных труб - 9,20 т.р.</t>
  </si>
  <si>
    <t>прочее - 0,29 т.р.</t>
  </si>
  <si>
    <t>Отчет о реализации программы капитального ремонта жилого фонда ООО "УЮТ-СЕРВИС" за период с 01 января 2015г. по 31 декабря 2015г.  по адресу г.Сертолово, мкр. Черная Речка, д. 4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</si>
  <si>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</si>
  <si>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</si>
  <si>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</si>
  <si>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</si>
  <si>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</si>
  <si>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</si>
  <si>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</si>
  <si>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</si>
  <si>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</si>
  <si>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</si>
  <si>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</si>
  <si>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</si>
  <si>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</si>
  <si>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</si>
  <si>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</si>
  <si>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Черная Речка, д. 4</t>
  </si>
  <si>
    <t>Всего</t>
  </si>
  <si>
    <t>№ п/п</t>
  </si>
  <si>
    <t>Задолженность населения на 01.01.2015г., руб.</t>
  </si>
  <si>
    <t>Начислено за 2015 год, руб.</t>
  </si>
  <si>
    <t>Оплачено населением за 2015 год, руб.</t>
  </si>
  <si>
    <t>Доля МО Сертолово, руб.</t>
  </si>
  <si>
    <t>Задолженность населения на 01.01.2016г., руб.</t>
  </si>
  <si>
    <t>Остаток средств  на лицевом счете на 01.01.2015г., руб.</t>
  </si>
  <si>
    <t>Оплачено населением и МО Сертолово за 2015 год, руб.</t>
  </si>
  <si>
    <t>Израсходованно, руб.</t>
  </si>
  <si>
    <t>Остаток средств  на лицевом счете на 01.01.2016г., руб.</t>
  </si>
  <si>
    <t>Администрация ООО «УЮТ-СЕРВИС»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</si>
</sst>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 wrapText="1"/>
    </xf>
    <xf numFmtId="0" fontId="19" fillId="0" borderId="16" xfId="0" applyFont="1" applyFill="1" applyBorder="1" applyAlignment="1">
      <alignment horizontal="center" vertical="top" wrapText="1"/>
    </xf>
    <xf numFmtId="4" fontId="24" fillId="0" borderId="17" xfId="0" applyNumberFormat="1" applyFont="1" applyFill="1" applyBorder="1" applyAlignment="1">
      <alignment horizontal="right" vertical="top" wrapText="1"/>
    </xf>
    <xf numFmtId="4" fontId="25" fillId="0" borderId="17" xfId="0" applyNumberFormat="1" applyFont="1" applyFill="1" applyBorder="1" applyAlignment="1">
      <alignment vertical="top" wrapText="1"/>
    </xf>
    <xf numFmtId="0" fontId="26" fillId="0" borderId="18" xfId="0" applyFont="1" applyFill="1" applyBorder="1" applyAlignment="1">
      <alignment horizontal="center" vertical="center" wrapText="1"/>
    </xf>
    <xf numFmtId="4" fontId="24" fillId="0" borderId="17" xfId="0" applyNumberFormat="1" applyFont="1" applyFill="1" applyBorder="1" applyAlignment="1">
      <alignment vertical="top" wrapText="1"/>
    </xf>
    <xf numFmtId="0" fontId="26" fillId="0" borderId="19" xfId="0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26" fillId="0" borderId="16" xfId="0" applyFont="1" applyFill="1" applyBorder="1" applyAlignment="1">
      <alignment horizontal="center" vertical="center" wrapText="1"/>
    </xf>
    <xf numFmtId="4" fontId="19" fillId="0" borderId="17" xfId="0" applyNumberFormat="1" applyFont="1" applyFill="1" applyBorder="1" applyAlignment="1">
      <alignment vertical="top" wrapText="1"/>
    </xf>
    <xf numFmtId="0" fontId="22" fillId="0" borderId="16" xfId="0" applyFont="1" applyFill="1" applyBorder="1" applyAlignment="1">
      <alignment horizontal="center" vertical="top" wrapText="1"/>
    </xf>
    <xf numFmtId="0" fontId="23" fillId="33" borderId="12" xfId="0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center" vertical="top" wrapText="1"/>
    </xf>
    <xf numFmtId="4" fontId="24" fillId="0" borderId="12" xfId="0" applyNumberFormat="1" applyFont="1" applyFill="1" applyBorder="1" applyAlignment="1">
      <alignment horizontal="right" vertical="top" wrapText="1"/>
    </xf>
    <xf numFmtId="4" fontId="25" fillId="33" borderId="12" xfId="0" applyNumberFormat="1" applyFont="1" applyFill="1" applyBorder="1" applyAlignment="1">
      <alignment vertical="top" wrapText="1"/>
    </xf>
    <xf numFmtId="4" fontId="25" fillId="0" borderId="12" xfId="0" applyNumberFormat="1" applyFont="1" applyFill="1" applyBorder="1" applyAlignment="1">
      <alignment vertical="top" wrapText="1"/>
    </xf>
    <xf numFmtId="0" fontId="27" fillId="0" borderId="18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4" fontId="27" fillId="0" borderId="17" xfId="0" applyNumberFormat="1" applyFont="1" applyFill="1" applyBorder="1" applyAlignment="1">
      <alignment horizontal="right" vertical="top" wrapText="1"/>
    </xf>
    <xf numFmtId="0" fontId="19" fillId="0" borderId="17" xfId="0" applyFont="1" applyFill="1" applyBorder="1" applyAlignment="1">
      <alignment horizontal="center" vertical="top" wrapText="1"/>
    </xf>
    <xf numFmtId="0" fontId="26" fillId="0" borderId="17" xfId="0" applyFont="1" applyFill="1" applyBorder="1" applyAlignment="1">
      <alignment horizontal="center" vertical="top" wrapText="1"/>
    </xf>
    <xf numFmtId="0" fontId="24" fillId="0" borderId="17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9" fillId="0" borderId="2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wrapText="1"/>
    </xf>
    <xf numFmtId="4" fontId="24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24" fillId="0" borderId="14" xfId="0" applyFont="1" applyFill="1" applyBorder="1" applyAlignment="1">
      <alignment horizontal="center" wrapText="1"/>
    </xf>
    <xf numFmtId="0" fontId="29" fillId="0" borderId="0" xfId="0" applyFont="1" applyFill="1" applyAlignment="1">
      <alignment/>
    </xf>
    <xf numFmtId="4" fontId="30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27" fillId="0" borderId="0" xfId="0" applyFont="1" applyFill="1" applyAlignment="1">
      <alignment/>
    </xf>
    <xf numFmtId="4" fontId="24" fillId="0" borderId="0" xfId="0" applyNumberFormat="1" applyFont="1" applyFill="1" applyAlignment="1">
      <alignment/>
    </xf>
    <xf numFmtId="0" fontId="35" fillId="0" borderId="0" xfId="52" applyFill="1" applyAlignment="1">
      <alignment horizontal="center"/>
      <protection/>
    </xf>
    <xf numFmtId="0" fontId="35" fillId="0" borderId="0" xfId="52" applyFill="1">
      <alignment/>
      <protection/>
    </xf>
    <xf numFmtId="0" fontId="35" fillId="0" borderId="21" xfId="52" applyFill="1" applyBorder="1" applyAlignment="1">
      <alignment horizontal="center" vertical="center" wrapText="1"/>
      <protection/>
    </xf>
    <xf numFmtId="0" fontId="35" fillId="0" borderId="21" xfId="52" applyFont="1" applyFill="1" applyBorder="1" applyAlignment="1">
      <alignment horizontal="center" vertical="center" wrapText="1"/>
      <protection/>
    </xf>
    <xf numFmtId="0" fontId="43" fillId="0" borderId="21" xfId="52" applyFont="1" applyFill="1" applyBorder="1" applyAlignment="1">
      <alignment horizontal="center" vertical="center"/>
      <protection/>
    </xf>
    <xf numFmtId="2" fontId="43" fillId="0" borderId="21" xfId="52" applyNumberFormat="1" applyFont="1" applyFill="1" applyBorder="1" applyAlignment="1">
      <alignment horizontal="center" vertical="center"/>
      <protection/>
    </xf>
    <xf numFmtId="0" fontId="35" fillId="0" borderId="0" xfId="52" applyFill="1" applyBorder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9" fontId="0" fillId="0" borderId="19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25" xfId="0" applyBorder="1" applyAlignment="1">
      <alignment/>
    </xf>
    <xf numFmtId="2" fontId="0" fillId="0" borderId="19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33" fillId="0" borderId="23" xfId="0" applyFont="1" applyBorder="1" applyAlignment="1">
      <alignment horizontal="center"/>
    </xf>
    <xf numFmtId="0" fontId="33" fillId="0" borderId="19" xfId="0" applyFont="1" applyBorder="1" applyAlignment="1">
      <alignment horizontal="center"/>
    </xf>
    <xf numFmtId="2" fontId="33" fillId="0" borderId="26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20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33" fillId="0" borderId="25" xfId="0" applyFont="1" applyBorder="1" applyAlignment="1">
      <alignment/>
    </xf>
    <xf numFmtId="0" fontId="0" fillId="0" borderId="23" xfId="0" applyBorder="1" applyAlignment="1">
      <alignment/>
    </xf>
    <xf numFmtId="2" fontId="33" fillId="0" borderId="19" xfId="0" applyNumberFormat="1" applyFont="1" applyBorder="1" applyAlignment="1">
      <alignment horizontal="center"/>
    </xf>
    <xf numFmtId="2" fontId="33" fillId="0" borderId="25" xfId="61" applyNumberFormat="1" applyFont="1" applyBorder="1" applyAlignment="1">
      <alignment horizontal="center"/>
    </xf>
    <xf numFmtId="2" fontId="33" fillId="0" borderId="25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34" fillId="0" borderId="21" xfId="0" applyFont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21" xfId="0" applyFont="1" applyBorder="1" applyAlignment="1">
      <alignment/>
    </xf>
    <xf numFmtId="4" fontId="34" fillId="0" borderId="21" xfId="0" applyNumberFormat="1" applyFont="1" applyBorder="1" applyAlignment="1">
      <alignment/>
    </xf>
    <xf numFmtId="4" fontId="34" fillId="0" borderId="0" xfId="0" applyNumberFormat="1" applyFont="1" applyBorder="1" applyAlignment="1">
      <alignment/>
    </xf>
    <xf numFmtId="0" fontId="0" fillId="0" borderId="21" xfId="0" applyBorder="1" applyAlignment="1">
      <alignment/>
    </xf>
    <xf numFmtId="4" fontId="34" fillId="0" borderId="21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31" fillId="0" borderId="0" xfId="0" applyFont="1" applyAlignment="1">
      <alignment horizontal="right" indent="4"/>
    </xf>
    <xf numFmtId="0" fontId="27" fillId="0" borderId="0" xfId="0" applyFont="1" applyAlignment="1">
      <alignment horizontal="right" indent="4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8;&#1056;&#1040;\&#1091;&#1102;&#1090;-&#1089;&#1077;&#1088;&#1074;&#1080;&#1089;\&#1086;&#1090;&#1095;&#1077;&#1090;&#1099;%20&#1055;&#1045;&#1056;&#1045;&#1044;%20&#1053;&#1040;&#1057;&#1045;&#1051;&#1045;&#1053;&#1048;&#1045;&#1052;\2015\&#1082;&#1072;&#1087;.&#1088;&#1077;&#1084;&#1086;&#1085;&#1090;%20&#1079;&#1072;%202015%20&#1075;&#1086;&#1076;%20&#1076;&#1083;&#1103;%20&#1085;&#1072;&#1089;&#1077;&#1083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р7"/>
      <sheetName val="Бер8"/>
      <sheetName val="Бер9"/>
      <sheetName val="Бер10"/>
      <sheetName val="Бер11"/>
      <sheetName val="Бер12"/>
      <sheetName val="Бер13"/>
      <sheetName val="Бер14"/>
      <sheetName val="Ветеранов3"/>
      <sheetName val="Ветеранов4"/>
      <sheetName val="Ветеранов5"/>
      <sheetName val="Ветеранов6"/>
      <sheetName val="Ветеранов7"/>
      <sheetName val="Ветеранов11 2"/>
      <sheetName val="Вш2"/>
      <sheetName val="Зар7"/>
      <sheetName val="Зар10"/>
      <sheetName val="Зар11 2"/>
      <sheetName val="Зар12"/>
      <sheetName val="Кленовая 5 2"/>
      <sheetName val="Кленовая 5 3"/>
      <sheetName val="Ларина 1"/>
      <sheetName val="Ларина2"/>
      <sheetName val="Ларина5"/>
      <sheetName val="Ларина6"/>
      <sheetName val="Ларина8"/>
      <sheetName val="Молодежная1"/>
      <sheetName val="Молодежная2"/>
      <sheetName val="Молодежная3"/>
      <sheetName val="Молодежная6"/>
      <sheetName val="Молодежная7"/>
      <sheetName val="Молодежная8 1"/>
      <sheetName val="Молодцова1"/>
      <sheetName val="Молодцова2"/>
      <sheetName val="Молодцова3"/>
      <sheetName val="Молодцова4"/>
      <sheetName val="Молодцова7"/>
      <sheetName val="Молодцова9"/>
      <sheetName val="Молодцова10"/>
      <sheetName val="Молодцова11"/>
      <sheetName val="Молодцова13"/>
      <sheetName val="Молодцова14"/>
      <sheetName val="Молодцова15 1"/>
      <sheetName val="Молодцова15 2"/>
      <sheetName val="Молодцова16"/>
      <sheetName val="Парковая1"/>
      <sheetName val="Сосновая1"/>
      <sheetName val="Сосновая2"/>
      <sheetName val="Сосновая3"/>
      <sheetName val="Центральная2"/>
      <sheetName val="Центральная3"/>
      <sheetName val="Центральная4 1"/>
      <sheetName val="Центральная4 2"/>
      <sheetName val="Центральная6 1"/>
      <sheetName val="Центральная6 2"/>
      <sheetName val="Центральная7 2"/>
      <sheetName val="Центральная10 1"/>
      <sheetName val="Школьная1"/>
      <sheetName val="Школьная2 2"/>
      <sheetName val="Школьная2 3"/>
      <sheetName val="Школьная6 1"/>
      <sheetName val="Школьная6 2"/>
      <sheetName val="Школьная6 3"/>
      <sheetName val="ЧР6а"/>
      <sheetName val="ЧР36"/>
      <sheetName val="ЧР4"/>
      <sheetName val="ЧР70"/>
      <sheetName val="ЧР71"/>
      <sheetName val="ЧР72"/>
      <sheetName val="ЧР73"/>
      <sheetName val="Юб6"/>
      <sheetName val="Юб7"/>
      <sheetName val="Юб9"/>
      <sheetName val="Юб12"/>
      <sheetName val="итого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1"/>
  <dimension ref="C1:J54"/>
  <sheetViews>
    <sheetView tabSelected="1" zoomScaleSheetLayoutView="100" zoomScalePageLayoutView="0" workbookViewId="0" topLeftCell="C13">
      <selection activeCell="I51" sqref="I51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48" customWidth="1"/>
    <col min="4" max="4" width="14.375" style="48" customWidth="1"/>
    <col min="5" max="5" width="11.875" style="48" customWidth="1"/>
    <col min="6" max="6" width="13.25390625" style="48" customWidth="1"/>
    <col min="7" max="7" width="11.875" style="48" customWidth="1"/>
    <col min="8" max="8" width="14.375" style="48" customWidth="1"/>
    <col min="9" max="9" width="33.375" style="48" customWidth="1"/>
    <col min="10" max="10" width="9.625" style="2" bestFit="1" customWidth="1"/>
    <col min="11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2.75" customHeight="1">
      <c r="C19" s="7"/>
      <c r="D19" s="7"/>
      <c r="E19" s="8"/>
      <c r="F19" s="8"/>
      <c r="G19" s="8"/>
      <c r="H19" s="8"/>
      <c r="I19" s="8"/>
    </row>
    <row r="20" spans="3:9" ht="12.75" customHeight="1">
      <c r="C20" s="7"/>
      <c r="D20" s="7"/>
      <c r="E20" s="8"/>
      <c r="F20" s="8"/>
      <c r="G20" s="8"/>
      <c r="H20" s="8"/>
      <c r="I20" s="8"/>
    </row>
    <row r="21" spans="3:9" ht="14.25">
      <c r="C21" s="9" t="s">
        <v>1</v>
      </c>
      <c r="D21" s="9"/>
      <c r="E21" s="9"/>
      <c r="F21" s="9"/>
      <c r="G21" s="9"/>
      <c r="H21" s="9"/>
      <c r="I21" s="9"/>
    </row>
    <row r="22" spans="3:9" ht="12.75">
      <c r="C22" s="10" t="s">
        <v>2</v>
      </c>
      <c r="D22" s="10"/>
      <c r="E22" s="10"/>
      <c r="F22" s="10"/>
      <c r="G22" s="10"/>
      <c r="H22" s="10"/>
      <c r="I22" s="10"/>
    </row>
    <row r="23" spans="3:9" ht="12.75">
      <c r="C23" s="10" t="s">
        <v>3</v>
      </c>
      <c r="D23" s="10"/>
      <c r="E23" s="10"/>
      <c r="F23" s="10"/>
      <c r="G23" s="10"/>
      <c r="H23" s="10"/>
      <c r="I23" s="10"/>
    </row>
    <row r="24" spans="3:9" ht="6" customHeight="1" thickBot="1">
      <c r="C24" s="11"/>
      <c r="D24" s="11"/>
      <c r="E24" s="11"/>
      <c r="F24" s="11"/>
      <c r="G24" s="11"/>
      <c r="H24" s="11"/>
      <c r="I24" s="11"/>
    </row>
    <row r="25" spans="3:9" ht="39" customHeight="1" thickBot="1">
      <c r="C25" s="12" t="s">
        <v>4</v>
      </c>
      <c r="D25" s="13" t="s">
        <v>5</v>
      </c>
      <c r="E25" s="14" t="s">
        <v>6</v>
      </c>
      <c r="F25" s="14" t="s">
        <v>7</v>
      </c>
      <c r="G25" s="14" t="s">
        <v>8</v>
      </c>
      <c r="H25" s="14" t="s">
        <v>9</v>
      </c>
      <c r="I25" s="13" t="s">
        <v>10</v>
      </c>
    </row>
    <row r="26" spans="3:9" ht="13.5" customHeight="1" thickBot="1">
      <c r="C26" s="15" t="s">
        <v>11</v>
      </c>
      <c r="D26" s="16"/>
      <c r="E26" s="16"/>
      <c r="F26" s="16"/>
      <c r="G26" s="16"/>
      <c r="H26" s="16"/>
      <c r="I26" s="17"/>
    </row>
    <row r="27" spans="3:9" ht="13.5" customHeight="1" thickBot="1">
      <c r="C27" s="18" t="s">
        <v>12</v>
      </c>
      <c r="D27" s="19">
        <v>407807.51</v>
      </c>
      <c r="E27" s="20">
        <f>788134.64+1047.14+4545.48</f>
        <v>793727.26</v>
      </c>
      <c r="F27" s="20">
        <f>28937.88+700383.99+5550.6+24174.15+5254.01</f>
        <v>764300.63</v>
      </c>
      <c r="G27" s="20">
        <v>771055.55</v>
      </c>
      <c r="H27" s="20">
        <f>+D27+E27-F27</f>
        <v>437234.14</v>
      </c>
      <c r="I27" s="21" t="s">
        <v>13</v>
      </c>
    </row>
    <row r="28" spans="3:10" ht="13.5" customHeight="1" thickBot="1">
      <c r="C28" s="18" t="s">
        <v>14</v>
      </c>
      <c r="D28" s="19">
        <v>184814.87</v>
      </c>
      <c r="E28" s="22">
        <f>3101.22+468245.6-259240.62+4017.8-1772.19</f>
        <v>214351.80999999994</v>
      </c>
      <c r="F28" s="22">
        <f>4362.63+191432.65+2734.27+16147.61+2640.27</f>
        <v>217317.42999999996</v>
      </c>
      <c r="G28" s="20">
        <v>142240.19</v>
      </c>
      <c r="H28" s="20">
        <f>+D28+E28-F28</f>
        <v>181849.24999999997</v>
      </c>
      <c r="I28" s="23"/>
      <c r="J28" s="24"/>
    </row>
    <row r="29" spans="3:9" ht="13.5" customHeight="1" thickBot="1">
      <c r="C29" s="18" t="s">
        <v>15</v>
      </c>
      <c r="D29" s="19">
        <v>98470.9</v>
      </c>
      <c r="E29" s="22">
        <f>17228.57+32.86+203.74+194942.72-17573.06+1471.46-23.7</f>
        <v>196282.59</v>
      </c>
      <c r="F29" s="22">
        <f>43427.7+407.48+135445.43+1447.76+1144.29</f>
        <v>181872.66</v>
      </c>
      <c r="G29" s="20">
        <v>202674.58</v>
      </c>
      <c r="H29" s="20">
        <f>+D29+E29-F29</f>
        <v>112880.82999999999</v>
      </c>
      <c r="I29" s="23"/>
    </row>
    <row r="30" spans="3:9" ht="13.5" customHeight="1" thickBot="1">
      <c r="C30" s="18" t="s">
        <v>16</v>
      </c>
      <c r="D30" s="19">
        <v>61302.73</v>
      </c>
      <c r="E30" s="22">
        <f>65196.52-1743.44+553.32+68416.37-2373.33+516.56+6049.5+11.54+71.54</f>
        <v>136698.58000000002</v>
      </c>
      <c r="F30" s="22">
        <f>52892.08+620.63+337.17+3324.9+50682.96+516.56+15225.19+143.08</f>
        <v>123742.56999999999</v>
      </c>
      <c r="G30" s="20">
        <v>107328.59</v>
      </c>
      <c r="H30" s="20">
        <f>+D30+E30-F30</f>
        <v>74258.74000000003</v>
      </c>
      <c r="I30" s="23"/>
    </row>
    <row r="31" spans="3:9" ht="13.5" customHeight="1" thickBot="1">
      <c r="C31" s="18" t="s">
        <v>17</v>
      </c>
      <c r="D31" s="19">
        <v>-21572.19</v>
      </c>
      <c r="E31" s="22">
        <f>3000.78+321.69-3322.47+4041.84+18.7</f>
        <v>4060.5400000000004</v>
      </c>
      <c r="F31" s="22">
        <f>2544.65+18.7+22.46+6.44-400.12</f>
        <v>2192.13</v>
      </c>
      <c r="G31" s="20">
        <f>E31</f>
        <v>4060.5400000000004</v>
      </c>
      <c r="H31" s="20">
        <f>+D31+E31-F31</f>
        <v>-19703.78</v>
      </c>
      <c r="I31" s="25"/>
    </row>
    <row r="32" spans="3:9" ht="13.5" customHeight="1" thickBot="1">
      <c r="C32" s="18" t="s">
        <v>18</v>
      </c>
      <c r="D32" s="26">
        <f>SUM(D27:D31)</f>
        <v>730823.8200000001</v>
      </c>
      <c r="E32" s="26">
        <f>SUM(E27:E31)</f>
        <v>1345120.78</v>
      </c>
      <c r="F32" s="26">
        <f>SUM(F27:F31)</f>
        <v>1289425.42</v>
      </c>
      <c r="G32" s="26">
        <f>SUM(G27:G31)</f>
        <v>1227359.4500000002</v>
      </c>
      <c r="H32" s="26">
        <f>SUM(H27:H31)</f>
        <v>786519.1799999999</v>
      </c>
      <c r="I32" s="18"/>
    </row>
    <row r="33" spans="3:9" ht="13.5" customHeight="1" thickBot="1">
      <c r="C33" s="16" t="s">
        <v>19</v>
      </c>
      <c r="D33" s="16"/>
      <c r="E33" s="16"/>
      <c r="F33" s="16"/>
      <c r="G33" s="16"/>
      <c r="H33" s="16"/>
      <c r="I33" s="16"/>
    </row>
    <row r="34" spans="3:9" ht="38.25" customHeight="1" thickBot="1">
      <c r="C34" s="27" t="s">
        <v>4</v>
      </c>
      <c r="D34" s="13" t="s">
        <v>5</v>
      </c>
      <c r="E34" s="28" t="s">
        <v>6</v>
      </c>
      <c r="F34" s="28" t="s">
        <v>7</v>
      </c>
      <c r="G34" s="14" t="s">
        <v>8</v>
      </c>
      <c r="H34" s="14" t="s">
        <v>9</v>
      </c>
      <c r="I34" s="29" t="s">
        <v>20</v>
      </c>
    </row>
    <row r="35" spans="3:9" ht="13.5" customHeight="1" thickBot="1">
      <c r="C35" s="12" t="s">
        <v>21</v>
      </c>
      <c r="D35" s="30">
        <v>192434.05</v>
      </c>
      <c r="E35" s="31">
        <f>405438.79+243.1+2247.22+457.56+3.8+126.46+1.05</f>
        <v>408517.9799999999</v>
      </c>
      <c r="F35" s="31">
        <f>376441.08+2525.5+400.27+3.8+110.65+1.05</f>
        <v>379482.35000000003</v>
      </c>
      <c r="G35" s="32">
        <f>E35</f>
        <v>408517.9799999999</v>
      </c>
      <c r="H35" s="32">
        <f aca="true" t="shared" si="0" ref="H35:H41">+D35+E35-F35</f>
        <v>221469.67999999988</v>
      </c>
      <c r="I35" s="33" t="s">
        <v>22</v>
      </c>
    </row>
    <row r="36" spans="3:9" ht="14.25" customHeight="1" thickBot="1">
      <c r="C36" s="18" t="s">
        <v>23</v>
      </c>
      <c r="D36" s="19">
        <v>44352.83</v>
      </c>
      <c r="E36" s="20">
        <f>84212.95+50.4+467.21</f>
        <v>84730.56</v>
      </c>
      <c r="F36" s="20">
        <f>78641+524.89</f>
        <v>79165.89</v>
      </c>
      <c r="G36" s="32">
        <v>48663.33</v>
      </c>
      <c r="H36" s="32">
        <f t="shared" si="0"/>
        <v>49917.5</v>
      </c>
      <c r="I36" s="34"/>
    </row>
    <row r="37" spans="3:9" ht="13.5" customHeight="1" thickBot="1">
      <c r="C37" s="27" t="s">
        <v>24</v>
      </c>
      <c r="D37" s="35">
        <v>17952.98</v>
      </c>
      <c r="E37" s="20">
        <v>0</v>
      </c>
      <c r="F37" s="20">
        <v>3437.61</v>
      </c>
      <c r="G37" s="32"/>
      <c r="H37" s="32">
        <f t="shared" si="0"/>
        <v>14515.369999999999</v>
      </c>
      <c r="I37" s="36"/>
    </row>
    <row r="38" spans="3:9" ht="12.75" customHeight="1" hidden="1" thickBot="1">
      <c r="C38" s="18" t="s">
        <v>25</v>
      </c>
      <c r="D38" s="19">
        <v>0</v>
      </c>
      <c r="E38" s="20"/>
      <c r="F38" s="20"/>
      <c r="G38" s="32">
        <f aca="true" t="shared" si="1" ref="G38:G44">E38</f>
        <v>0</v>
      </c>
      <c r="H38" s="32">
        <f t="shared" si="0"/>
        <v>0</v>
      </c>
      <c r="I38" s="37" t="s">
        <v>26</v>
      </c>
    </row>
    <row r="39" spans="3:9" ht="13.5" customHeight="1" thickBot="1">
      <c r="C39" s="18" t="s">
        <v>27</v>
      </c>
      <c r="D39" s="19">
        <v>42799.14</v>
      </c>
      <c r="E39" s="20">
        <f>7550.06+54.82+62.75+84065.15+445.55</f>
        <v>92178.33</v>
      </c>
      <c r="F39" s="20">
        <f>445.55+65714.9+125.5+19263.51</f>
        <v>85549.45999999999</v>
      </c>
      <c r="G39" s="32">
        <v>113894.53</v>
      </c>
      <c r="H39" s="32">
        <f t="shared" si="0"/>
        <v>49428.01000000001</v>
      </c>
      <c r="I39" s="38" t="s">
        <v>28</v>
      </c>
    </row>
    <row r="40" spans="3:9" ht="13.5" customHeight="1" thickBot="1">
      <c r="C40" s="18" t="s">
        <v>29</v>
      </c>
      <c r="D40" s="19">
        <v>4374.71</v>
      </c>
      <c r="E40" s="22">
        <f>8943.2+5.35+49.66</f>
        <v>8998.210000000001</v>
      </c>
      <c r="F40" s="22">
        <f>8319.39+55.78</f>
        <v>8375.17</v>
      </c>
      <c r="G40" s="32">
        <f t="shared" si="1"/>
        <v>8998.210000000001</v>
      </c>
      <c r="H40" s="32">
        <f t="shared" si="0"/>
        <v>4997.750000000002</v>
      </c>
      <c r="I40" s="38" t="s">
        <v>30</v>
      </c>
    </row>
    <row r="41" spans="3:9" ht="13.5" customHeight="1" thickBot="1">
      <c r="C41" s="27" t="s">
        <v>31</v>
      </c>
      <c r="D41" s="19">
        <v>30293.74</v>
      </c>
      <c r="E41" s="22">
        <f>61098.84+43.07+403.72</f>
        <v>61545.63</v>
      </c>
      <c r="F41" s="22">
        <f>472.15+57442.14</f>
        <v>57914.29</v>
      </c>
      <c r="G41" s="32">
        <f t="shared" si="1"/>
        <v>61545.63</v>
      </c>
      <c r="H41" s="32">
        <f t="shared" si="0"/>
        <v>33925.079999999994</v>
      </c>
      <c r="I41" s="37"/>
    </row>
    <row r="42" spans="3:9" ht="13.5" customHeight="1" thickBot="1">
      <c r="C42" s="18" t="s">
        <v>32</v>
      </c>
      <c r="D42" s="19">
        <v>22366.52</v>
      </c>
      <c r="E42" s="22">
        <f>58187.72+34.82+322.82</f>
        <v>58545.36</v>
      </c>
      <c r="F42" s="22">
        <f>53431.42+362.67</f>
        <v>53794.09</v>
      </c>
      <c r="G42" s="32">
        <f t="shared" si="1"/>
        <v>58545.36</v>
      </c>
      <c r="H42" s="32">
        <f>+D42+E42-F42</f>
        <v>27117.790000000008</v>
      </c>
      <c r="I42" s="38" t="s">
        <v>33</v>
      </c>
    </row>
    <row r="43" spans="3:9" ht="13.5" customHeight="1" thickBot="1">
      <c r="C43" s="27" t="s">
        <v>34</v>
      </c>
      <c r="D43" s="19">
        <v>0</v>
      </c>
      <c r="E43" s="22">
        <v>18839.4</v>
      </c>
      <c r="F43" s="22">
        <v>6582.57</v>
      </c>
      <c r="G43" s="32"/>
      <c r="H43" s="32">
        <f>+D43+E43-F43</f>
        <v>12256.830000000002</v>
      </c>
      <c r="I43" s="38"/>
    </row>
    <row r="44" spans="3:9" ht="13.5" customHeight="1" thickBot="1">
      <c r="C44" s="18" t="s">
        <v>35</v>
      </c>
      <c r="D44" s="19">
        <v>544.91</v>
      </c>
      <c r="E44" s="22">
        <v>0</v>
      </c>
      <c r="F44" s="22">
        <v>6.02</v>
      </c>
      <c r="G44" s="32">
        <f t="shared" si="1"/>
        <v>0</v>
      </c>
      <c r="H44" s="32">
        <f>+D44+E44-F44</f>
        <v>538.89</v>
      </c>
      <c r="I44" s="37"/>
    </row>
    <row r="45" spans="3:9" s="39" customFormat="1" ht="17.25" customHeight="1" thickBot="1">
      <c r="C45" s="18" t="s">
        <v>18</v>
      </c>
      <c r="D45" s="26">
        <f>SUM(D35:D44)</f>
        <v>355118.88</v>
      </c>
      <c r="E45" s="26">
        <f>SUM(E35:E44)</f>
        <v>733355.4699999999</v>
      </c>
      <c r="F45" s="26">
        <f>SUM(F35:F44)</f>
        <v>674307.4500000001</v>
      </c>
      <c r="G45" s="26">
        <f>SUM(G35:G44)</f>
        <v>700165.0399999999</v>
      </c>
      <c r="H45" s="26">
        <f>SUM(H35:H44)</f>
        <v>414166.89999999997</v>
      </c>
      <c r="I45" s="36"/>
    </row>
    <row r="46" spans="3:9" s="39" customFormat="1" ht="17.25" customHeight="1" thickBot="1">
      <c r="C46" s="40" t="s">
        <v>36</v>
      </c>
      <c r="D46" s="40"/>
      <c r="E46" s="40"/>
      <c r="F46" s="40"/>
      <c r="G46" s="40"/>
      <c r="H46" s="40"/>
      <c r="I46" s="40"/>
    </row>
    <row r="47" spans="3:9" s="39" customFormat="1" ht="26.25" customHeight="1" thickBot="1">
      <c r="C47" s="41" t="s">
        <v>37</v>
      </c>
      <c r="D47" s="42" t="s">
        <v>38</v>
      </c>
      <c r="E47" s="43"/>
      <c r="F47" s="43"/>
      <c r="G47" s="43"/>
      <c r="H47" s="44"/>
      <c r="I47" s="45" t="s">
        <v>37</v>
      </c>
    </row>
    <row r="48" spans="3:8" ht="21" customHeight="1">
      <c r="C48" s="46" t="s">
        <v>39</v>
      </c>
      <c r="D48" s="46"/>
      <c r="E48" s="46"/>
      <c r="F48" s="46"/>
      <c r="G48" s="46"/>
      <c r="H48" s="47">
        <f>+H32+H45</f>
        <v>1200686.0799999998</v>
      </c>
    </row>
    <row r="49" spans="3:4" ht="15">
      <c r="C49" s="49" t="s">
        <v>40</v>
      </c>
      <c r="D49" s="49"/>
    </row>
    <row r="50" ht="12.75" customHeight="1">
      <c r="C50" s="50" t="s">
        <v>41</v>
      </c>
    </row>
    <row r="51" spans="3:8" ht="12.75">
      <c r="C51" s="2"/>
      <c r="D51" s="2"/>
      <c r="E51" s="2"/>
      <c r="F51" s="2"/>
      <c r="G51" s="2"/>
      <c r="H51" s="2"/>
    </row>
    <row r="52" spans="4:8" ht="12.75">
      <c r="D52" s="51"/>
      <c r="E52" s="51"/>
      <c r="F52" s="51"/>
      <c r="G52" s="51"/>
      <c r="H52" s="51"/>
    </row>
    <row r="54" spans="4:8" ht="12.75">
      <c r="D54" s="51"/>
      <c r="E54" s="51"/>
      <c r="F54" s="51"/>
      <c r="G54" s="51"/>
      <c r="H54" s="51"/>
    </row>
  </sheetData>
  <sheetProtection/>
  <mergeCells count="10">
    <mergeCell ref="C33:I33"/>
    <mergeCell ref="I35:I36"/>
    <mergeCell ref="C46:I46"/>
    <mergeCell ref="D47:H47"/>
    <mergeCell ref="C21:I21"/>
    <mergeCell ref="C22:I22"/>
    <mergeCell ref="C23:I23"/>
    <mergeCell ref="C24:I24"/>
    <mergeCell ref="C26:I26"/>
    <mergeCell ref="I27:I31"/>
  </mergeCells>
  <printOptions/>
  <pageMargins left="0.7874015748031497" right="0" top="0" bottom="0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2"/>
  <dimension ref="A13:I27"/>
  <sheetViews>
    <sheetView zoomScaleSheetLayoutView="120" zoomScalePageLayoutView="0" workbookViewId="0" topLeftCell="A10">
      <selection activeCell="A21" sqref="A21"/>
    </sheetView>
  </sheetViews>
  <sheetFormatPr defaultColWidth="9.00390625" defaultRowHeight="12.75"/>
  <cols>
    <col min="1" max="1" width="4.625" style="53" customWidth="1"/>
    <col min="2" max="2" width="12.375" style="53" customWidth="1"/>
    <col min="3" max="3" width="13.25390625" style="53" hidden="1" customWidth="1"/>
    <col min="4" max="4" width="12.125" style="53" customWidth="1"/>
    <col min="5" max="5" width="13.625" style="53" customWidth="1"/>
    <col min="6" max="6" width="13.25390625" style="53" customWidth="1"/>
    <col min="7" max="7" width="14.25390625" style="53" customWidth="1"/>
    <col min="8" max="8" width="15.125" style="53" customWidth="1"/>
    <col min="9" max="9" width="13.75390625" style="53" customWidth="1"/>
    <col min="10" max="16384" width="9.125" style="53" customWidth="1"/>
  </cols>
  <sheetData>
    <row r="13" spans="1:9" ht="15">
      <c r="A13" s="52" t="s">
        <v>42</v>
      </c>
      <c r="B13" s="52"/>
      <c r="C13" s="52"/>
      <c r="D13" s="52"/>
      <c r="E13" s="52"/>
      <c r="F13" s="52"/>
      <c r="G13" s="52"/>
      <c r="H13" s="52"/>
      <c r="I13" s="52"/>
    </row>
    <row r="14" spans="1:9" ht="15">
      <c r="A14" s="52" t="s">
        <v>43</v>
      </c>
      <c r="B14" s="52"/>
      <c r="C14" s="52"/>
      <c r="D14" s="52"/>
      <c r="E14" s="52"/>
      <c r="F14" s="52"/>
      <c r="G14" s="52"/>
      <c r="H14" s="52"/>
      <c r="I14" s="52"/>
    </row>
    <row r="15" spans="1:9" ht="15">
      <c r="A15" s="52" t="s">
        <v>44</v>
      </c>
      <c r="B15" s="52"/>
      <c r="C15" s="52"/>
      <c r="D15" s="52"/>
      <c r="E15" s="52"/>
      <c r="F15" s="52"/>
      <c r="G15" s="52"/>
      <c r="H15" s="52"/>
      <c r="I15" s="52"/>
    </row>
    <row r="16" spans="1:9" ht="60">
      <c r="A16" s="54" t="s">
        <v>45</v>
      </c>
      <c r="B16" s="54" t="s">
        <v>46</v>
      </c>
      <c r="C16" s="54" t="s">
        <v>47</v>
      </c>
      <c r="D16" s="54" t="s">
        <v>48</v>
      </c>
      <c r="E16" s="54" t="s">
        <v>49</v>
      </c>
      <c r="F16" s="55" t="s">
        <v>50</v>
      </c>
      <c r="G16" s="55" t="s">
        <v>51</v>
      </c>
      <c r="H16" s="54" t="s">
        <v>52</v>
      </c>
      <c r="I16" s="54" t="s">
        <v>53</v>
      </c>
    </row>
    <row r="17" spans="1:9" ht="15">
      <c r="A17" s="56" t="s">
        <v>54</v>
      </c>
      <c r="B17" s="57">
        <v>2.26611</v>
      </c>
      <c r="C17" s="57"/>
      <c r="D17" s="57">
        <v>84.73056</v>
      </c>
      <c r="E17" s="57">
        <v>79.16589</v>
      </c>
      <c r="F17" s="57">
        <v>3.01752</v>
      </c>
      <c r="G17" s="57">
        <v>48.67</v>
      </c>
      <c r="H17" s="57">
        <v>49.9175</v>
      </c>
      <c r="I17" s="57">
        <f>B17+D17+F17-G17</f>
        <v>41.34419</v>
      </c>
    </row>
    <row r="19" ht="15">
      <c r="A19" s="53" t="s">
        <v>55</v>
      </c>
    </row>
    <row r="20" spans="1:6" ht="15">
      <c r="A20" s="53" t="s">
        <v>56</v>
      </c>
      <c r="D20" s="58"/>
      <c r="E20" s="58"/>
      <c r="F20" s="58"/>
    </row>
    <row r="21" spans="1:6" ht="15">
      <c r="A21" s="53" t="s">
        <v>57</v>
      </c>
      <c r="D21" s="58"/>
      <c r="E21" s="58"/>
      <c r="F21" s="58"/>
    </row>
    <row r="22" spans="1:6" ht="15">
      <c r="A22" s="53" t="s">
        <v>58</v>
      </c>
      <c r="D22" s="58"/>
      <c r="E22" s="58"/>
      <c r="F22" s="58"/>
    </row>
    <row r="23" spans="1:6" ht="15">
      <c r="A23" s="53" t="s">
        <v>59</v>
      </c>
      <c r="D23" s="58"/>
      <c r="E23" s="58"/>
      <c r="F23" s="58"/>
    </row>
    <row r="24" spans="1:6" ht="15">
      <c r="A24" s="53" t="s">
        <v>60</v>
      </c>
      <c r="D24" s="58"/>
      <c r="E24" s="58"/>
      <c r="F24" s="58"/>
    </row>
    <row r="25" spans="1:6" ht="15">
      <c r="A25" s="53" t="s">
        <v>61</v>
      </c>
      <c r="D25" s="58"/>
      <c r="E25" s="58"/>
      <c r="F25" s="58"/>
    </row>
    <row r="26" spans="4:6" ht="15">
      <c r="D26" s="58"/>
      <c r="E26" s="58"/>
      <c r="F26" s="58"/>
    </row>
    <row r="27" spans="4:6" ht="15">
      <c r="D27" s="58"/>
      <c r="E27" s="58"/>
      <c r="F27" s="58"/>
    </row>
  </sheetData>
  <sheetProtection/>
  <mergeCells count="3">
    <mergeCell ref="A13:I13"/>
    <mergeCell ref="A14:I14"/>
    <mergeCell ref="A15:I1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6"/>
  <dimension ref="A1:G30"/>
  <sheetViews>
    <sheetView zoomScalePageLayoutView="0" workbookViewId="0" topLeftCell="A1">
      <selection activeCell="A23" sqref="A23"/>
    </sheetView>
  </sheetViews>
  <sheetFormatPr defaultColWidth="9.00390625" defaultRowHeight="12.75"/>
  <cols>
    <col min="1" max="1" width="5.625" style="0" customWidth="1"/>
    <col min="2" max="2" width="24.375" style="0" customWidth="1"/>
    <col min="3" max="3" width="34.25390625" style="0" customWidth="1"/>
    <col min="4" max="4" width="19.25390625" style="0" customWidth="1"/>
    <col min="5" max="5" width="27.25390625" style="0" customWidth="1"/>
    <col min="6" max="6" width="22.75390625" style="0" customWidth="1"/>
    <col min="7" max="7" width="11.25390625" style="0" customWidth="1"/>
  </cols>
  <sheetData>
    <row r="1" spans="1:7" ht="30.75" customHeight="1">
      <c r="A1" s="59" t="s">
        <v>62</v>
      </c>
      <c r="B1" s="59"/>
      <c r="C1" s="59"/>
      <c r="D1" s="59"/>
      <c r="E1" s="59"/>
      <c r="F1" s="59"/>
      <c r="G1" s="59"/>
    </row>
    <row r="2" spans="1:7" ht="29.25" customHeight="1">
      <c r="A2" s="59"/>
      <c r="B2" s="59"/>
      <c r="C2" s="59"/>
      <c r="D2" s="59"/>
      <c r="E2" s="59"/>
      <c r="F2" s="59"/>
      <c r="G2" s="59"/>
    </row>
    <row r="3" spans="1:7" ht="13.5" hidden="1" thickBot="1">
      <c r="A3" s="60"/>
      <c r="B3" s="61"/>
      <c r="C3" s="62"/>
      <c r="D3" s="61"/>
      <c r="E3" s="61"/>
      <c r="F3" s="63" t="s">
        <v>63</v>
      </c>
      <c r="G3" s="64"/>
    </row>
    <row r="4" spans="1:7" ht="12.75" hidden="1">
      <c r="A4" s="65" t="s">
        <v>64</v>
      </c>
      <c r="B4" s="66" t="s">
        <v>65</v>
      </c>
      <c r="C4" s="65" t="s">
        <v>66</v>
      </c>
      <c r="D4" s="66" t="s">
        <v>67</v>
      </c>
      <c r="E4" s="67" t="s">
        <v>68</v>
      </c>
      <c r="F4" s="67"/>
      <c r="G4" s="67"/>
    </row>
    <row r="5" spans="1:7" ht="12.75" hidden="1">
      <c r="A5" s="65" t="s">
        <v>69</v>
      </c>
      <c r="B5" s="66"/>
      <c r="C5" s="68"/>
      <c r="D5" s="66" t="s">
        <v>70</v>
      </c>
      <c r="E5" s="66" t="s">
        <v>71</v>
      </c>
      <c r="F5" s="66" t="s">
        <v>72</v>
      </c>
      <c r="G5" s="66" t="s">
        <v>73</v>
      </c>
    </row>
    <row r="6" spans="1:7" ht="12.75" hidden="1">
      <c r="A6" s="65"/>
      <c r="B6" s="66"/>
      <c r="C6" s="68"/>
      <c r="D6" s="66" t="s">
        <v>74</v>
      </c>
      <c r="E6" s="66"/>
      <c r="F6" s="66" t="s">
        <v>75</v>
      </c>
      <c r="G6" s="66" t="s">
        <v>76</v>
      </c>
    </row>
    <row r="7" spans="1:7" ht="12.75" hidden="1">
      <c r="A7" s="69"/>
      <c r="B7" s="70"/>
      <c r="C7" s="71"/>
      <c r="D7" s="70"/>
      <c r="E7" s="70"/>
      <c r="F7" s="70"/>
      <c r="G7" s="66" t="s">
        <v>77</v>
      </c>
    </row>
    <row r="8" spans="1:7" ht="13.5" hidden="1" thickBot="1">
      <c r="A8" s="72"/>
      <c r="B8" s="73"/>
      <c r="C8" s="74"/>
      <c r="D8" s="73"/>
      <c r="E8" s="73"/>
      <c r="F8" s="73"/>
      <c r="G8" s="73"/>
    </row>
    <row r="9" spans="1:7" ht="6" customHeight="1" hidden="1">
      <c r="A9" s="61"/>
      <c r="B9" s="75"/>
      <c r="C9" s="62"/>
      <c r="D9" s="61"/>
      <c r="E9" s="61"/>
      <c r="F9" s="61"/>
      <c r="G9" s="75"/>
    </row>
    <row r="10" spans="1:7" ht="12.75" hidden="1">
      <c r="A10" s="66">
        <v>1</v>
      </c>
      <c r="B10" s="76" t="s">
        <v>78</v>
      </c>
      <c r="C10" s="65"/>
      <c r="D10" s="66"/>
      <c r="E10" s="77"/>
      <c r="F10" s="77"/>
      <c r="G10" s="78">
        <f aca="true" t="shared" si="0" ref="G10:G16">+E10-F10</f>
        <v>0</v>
      </c>
    </row>
    <row r="11" spans="1:7" ht="12.75" hidden="1">
      <c r="A11" s="66"/>
      <c r="B11" s="76"/>
      <c r="C11" s="65"/>
      <c r="D11" s="66"/>
      <c r="E11" s="77"/>
      <c r="F11" s="77"/>
      <c r="G11" s="78">
        <f t="shared" si="0"/>
        <v>0</v>
      </c>
    </row>
    <row r="12" spans="1:7" ht="12.75" hidden="1">
      <c r="A12" s="66"/>
      <c r="B12" s="76"/>
      <c r="C12" s="65"/>
      <c r="D12" s="66"/>
      <c r="E12" s="77"/>
      <c r="F12" s="77"/>
      <c r="G12" s="78">
        <f t="shared" si="0"/>
        <v>0</v>
      </c>
    </row>
    <row r="13" spans="1:7" ht="12.75" hidden="1">
      <c r="A13" s="66"/>
      <c r="B13" s="76"/>
      <c r="C13" s="65"/>
      <c r="D13" s="66"/>
      <c r="E13" s="77"/>
      <c r="F13" s="77"/>
      <c r="G13" s="78">
        <f t="shared" si="0"/>
        <v>0</v>
      </c>
    </row>
    <row r="14" spans="1:7" ht="12.75" hidden="1">
      <c r="A14" s="66"/>
      <c r="B14" s="76"/>
      <c r="C14" s="65"/>
      <c r="D14" s="66"/>
      <c r="E14" s="77"/>
      <c r="F14" s="77"/>
      <c r="G14" s="78">
        <f t="shared" si="0"/>
        <v>0</v>
      </c>
    </row>
    <row r="15" spans="1:7" ht="12.75" hidden="1">
      <c r="A15" s="66"/>
      <c r="B15" s="76"/>
      <c r="C15" s="65"/>
      <c r="D15" s="66"/>
      <c r="E15" s="77"/>
      <c r="F15" s="77"/>
      <c r="G15" s="78">
        <f t="shared" si="0"/>
        <v>0</v>
      </c>
    </row>
    <row r="16" spans="1:7" ht="12.75" hidden="1">
      <c r="A16" s="66"/>
      <c r="B16" s="76"/>
      <c r="C16" s="68"/>
      <c r="D16" s="66"/>
      <c r="E16" s="77"/>
      <c r="F16" s="77"/>
      <c r="G16" s="78">
        <f t="shared" si="0"/>
        <v>0</v>
      </c>
    </row>
    <row r="17" spans="1:7" ht="6" customHeight="1" hidden="1">
      <c r="A17" s="66"/>
      <c r="B17" s="76"/>
      <c r="D17" s="66"/>
      <c r="E17" s="77"/>
      <c r="F17" s="77"/>
      <c r="G17" s="78"/>
    </row>
    <row r="18" spans="1:7" ht="12.75" hidden="1">
      <c r="A18" s="66"/>
      <c r="B18" s="76"/>
      <c r="C18" s="79" t="s">
        <v>79</v>
      </c>
      <c r="D18" s="80"/>
      <c r="E18" s="81">
        <f>SUM(E10:E17)</f>
        <v>0</v>
      </c>
      <c r="F18" s="81">
        <f>SUM(F10:F17)</f>
        <v>0</v>
      </c>
      <c r="G18" s="81">
        <f>SUM(G10:G17)</f>
        <v>0</v>
      </c>
    </row>
    <row r="19" spans="1:7" ht="13.5" hidden="1" thickBot="1">
      <c r="A19" s="82"/>
      <c r="B19" s="83"/>
      <c r="C19" s="84"/>
      <c r="D19" s="85"/>
      <c r="E19" s="86"/>
      <c r="F19" s="86"/>
      <c r="G19" s="87"/>
    </row>
    <row r="20" spans="1:7" ht="7.5" customHeight="1" hidden="1">
      <c r="A20" s="61"/>
      <c r="B20" s="75"/>
      <c r="C20" s="88"/>
      <c r="D20" s="89"/>
      <c r="E20" s="90"/>
      <c r="F20" s="91"/>
      <c r="G20" s="91"/>
    </row>
    <row r="21" spans="1:7" ht="12.75" hidden="1">
      <c r="A21" s="70"/>
      <c r="B21" s="92" t="s">
        <v>18</v>
      </c>
      <c r="C21" s="93"/>
      <c r="D21" s="68"/>
      <c r="E21" s="94">
        <f>E18</f>
        <v>0</v>
      </c>
      <c r="F21" s="95">
        <f>+F18</f>
        <v>0</v>
      </c>
      <c r="G21" s="96">
        <f>+E21-F21</f>
        <v>0</v>
      </c>
    </row>
    <row r="22" spans="1:7" ht="6.75" customHeight="1" hidden="1" thickBot="1">
      <c r="A22" s="73"/>
      <c r="B22" s="97"/>
      <c r="C22" s="98"/>
      <c r="D22" s="99"/>
      <c r="E22" s="85"/>
      <c r="F22" s="100"/>
      <c r="G22" s="100"/>
    </row>
    <row r="24" spans="1:7" ht="63.75" customHeight="1">
      <c r="A24" s="101" t="s">
        <v>80</v>
      </c>
      <c r="B24" s="101" t="s">
        <v>81</v>
      </c>
      <c r="C24" s="101" t="s">
        <v>82</v>
      </c>
      <c r="D24" s="101" t="s">
        <v>83</v>
      </c>
      <c r="E24" s="102" t="s">
        <v>84</v>
      </c>
      <c r="F24" s="101" t="s">
        <v>85</v>
      </c>
      <c r="G24" s="103"/>
    </row>
    <row r="25" spans="1:7" ht="15">
      <c r="A25" s="104">
        <v>1</v>
      </c>
      <c r="B25" s="105">
        <v>17952.98</v>
      </c>
      <c r="C25" s="105"/>
      <c r="D25" s="105">
        <v>3437.61</v>
      </c>
      <c r="E25" s="105"/>
      <c r="F25" s="105">
        <f>+B25+C25-D25</f>
        <v>14515.369999999999</v>
      </c>
      <c r="G25" s="106"/>
    </row>
    <row r="27" spans="1:5" ht="45">
      <c r="A27" s="101" t="s">
        <v>80</v>
      </c>
      <c r="B27" s="101" t="s">
        <v>86</v>
      </c>
      <c r="C27" s="101" t="s">
        <v>87</v>
      </c>
      <c r="D27" s="101" t="s">
        <v>88</v>
      </c>
      <c r="E27" s="101" t="s">
        <v>89</v>
      </c>
    </row>
    <row r="28" spans="1:5" ht="15">
      <c r="A28" s="107">
        <v>1</v>
      </c>
      <c r="B28" s="108">
        <v>4544.23</v>
      </c>
      <c r="C28" s="108">
        <f>+C25+E25</f>
        <v>0</v>
      </c>
      <c r="D28" s="108">
        <v>0</v>
      </c>
      <c r="E28" s="108">
        <f>+B28+C28-D28</f>
        <v>4544.23</v>
      </c>
    </row>
    <row r="29" spans="1:5" ht="12.75">
      <c r="A29" s="71"/>
      <c r="B29" s="71"/>
      <c r="C29" s="109"/>
      <c r="D29" s="109"/>
      <c r="E29" s="68"/>
    </row>
    <row r="30" spans="2:6" ht="15">
      <c r="B30" s="110"/>
      <c r="F30" s="111" t="s">
        <v>90</v>
      </c>
    </row>
  </sheetData>
  <sheetProtection/>
  <mergeCells count="2">
    <mergeCell ref="A1:G2"/>
    <mergeCell ref="F3:G3"/>
  </mergeCells>
  <printOptions horizontalCentered="1"/>
  <pageMargins left="0" right="0" top="3.1496062992125986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nord</dc:creator>
  <cp:keywords/>
  <dc:description/>
  <cp:lastModifiedBy>nord</cp:lastModifiedBy>
  <dcterms:created xsi:type="dcterms:W3CDTF">2016-03-31T18:23:20Z</dcterms:created>
  <dcterms:modified xsi:type="dcterms:W3CDTF">2016-03-31T18:24:12Z</dcterms:modified>
  <cp:category/>
  <cp:version/>
  <cp:contentType/>
  <cp:contentStatus/>
</cp:coreProperties>
</file>