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  <sheet name="тек.р." sheetId="2" r:id="rId2"/>
    <sheet name="кап.р." sheetId="3" r:id="rId3"/>
  </sheets>
  <externalReferences>
    <externalReference r:id="rId6"/>
  </externalReferences>
  <definedNames>
    <definedName name="_xlnm.Print_Titles" localSheetId="2">'кап.р.'!$3:$8</definedName>
  </definedNames>
  <calcPr fullCalcOnLoad="1"/>
</workbook>
</file>

<file path=xl/sharedStrings.xml><?xml version="1.0" encoding="utf-8"?>
<sst xmlns="http://schemas.openxmlformats.org/spreadsheetml/2006/main" count="103" uniqueCount="94">
  <si>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</si>
  <si>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</si>
  <si>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</si>
  <si>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6/1  по ул. Центральная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</si>
  <si>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</si>
  <si>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</si>
  <si>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</si>
  <si>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</si>
  <si>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</si>
  <si>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</si>
  <si>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</si>
  <si>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</si>
  <si>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</si>
  <si>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 xml:space="preserve"> ООО "Сертоловский Водоканал", ООО"ЦБИ"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</si>
  <si>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</si>
  <si>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</si>
  <si>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</si>
  <si>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</si>
  <si>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</si>
  <si>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</si>
  <si>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</si>
  <si>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</si>
  <si>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Н/2009-85 от 01.05.2009г.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</si>
  <si>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</si>
  <si>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</si>
  <si>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</si>
  <si>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</si>
  <si>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</si>
  <si>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</si>
  <si>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</si>
  <si>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</si>
  <si>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</si>
  <si>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</si>
  <si>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</si>
  <si>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</si>
  <si>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</si>
  <si>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</si>
  <si>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>Поступило от ЦИТ "Домашние сети" за размещение интернет оборудования 2160.00 руб., ОАО "Вымпелком" 3150.00 руб.</t>
  </si>
  <si>
    <t>ЦИТ "Домашние сети", ОАО "Вымпелком"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</si>
  <si>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</si>
  <si>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</si>
  <si>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</si>
  <si>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</si>
  <si>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</si>
  <si>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6/1 по ул. Центральная с 01.01.2015г. по 31.12.2015г.</t>
  </si>
  <si>
    <t>№                             п/п</t>
  </si>
  <si>
    <t>Остаток на 01.01.2015г.,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</si>
  <si>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</si>
  <si>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</si>
  <si>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</si>
  <si>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</si>
  <si>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</si>
  <si>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01.01.2016г.,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</si>
  <si>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</si>
  <si>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</si>
  <si>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70,20</t>
    </r>
    <r>
      <rPr>
        <b/>
        <sz val="11"/>
        <color indexed="8"/>
        <rFont val="Calibri"/>
        <family val="2"/>
      </rPr>
      <t xml:space="preserve"> </t>
    </r>
    <r>
      <rPr>
        <sz val="10"/>
        <rFont val="Arial Cyr"/>
        <family val="0"/>
      </rPr>
      <t>тыс.рублей, в том числе:</t>
    </r>
  </si>
  <si>
    <t>работы по электрике - 0,12 т.р.</t>
  </si>
  <si>
    <t>ремонт систем ХВС и ГВС - 7,18 т.р.</t>
  </si>
  <si>
    <t>ремонт ЦО - 2,90 т.р.</t>
  </si>
  <si>
    <t>установка замка - 0,19 т.р.</t>
  </si>
  <si>
    <t>изготовление и установка поручня - 0,08 т.р.</t>
  </si>
  <si>
    <t>окраска входных дверей, дверей в МК, мусорных камер - 2,52 т.р.</t>
  </si>
  <si>
    <t>установка металлических дверей в мусор. камеры  - 56,29 т.р.</t>
  </si>
  <si>
    <t>прочие - 0,92 т.р.</t>
  </si>
  <si>
    <t>Отчет о реализации программы капитального ремонта жилого фонда ООО "УЮТ-СЕРВИС" за период с 01 января 2015г. по 31 декабря 2015г.  по адресу г.Сертолово, ул. Центральная, д. 6/1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</si>
  <si>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</si>
  <si>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</si>
  <si>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</si>
  <si>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</si>
  <si>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</si>
  <si>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</si>
  <si>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</si>
  <si>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</si>
  <si>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</si>
  <si>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</si>
  <si>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</si>
  <si>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</si>
  <si>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</si>
  <si>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</si>
  <si>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</si>
  <si>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</si>
  <si>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ул.Центральная, д. 6/1</t>
  </si>
  <si>
    <t>Всего</t>
  </si>
  <si>
    <t>№ п/п</t>
  </si>
  <si>
    <t>Задолженность населения на 01.01.2015г., руб.</t>
  </si>
  <si>
    <t>Начислено за 2015 год, руб.</t>
  </si>
  <si>
    <t>Оплачено населением за 2015 год, руб.</t>
  </si>
  <si>
    <t>Доля МО Сертолово, руб.</t>
  </si>
  <si>
    <t>Задолженность населения на 01.01.2016г., руб.</t>
  </si>
  <si>
    <t>Остаток средств  на лицевом счете на 01.01.2015г., руб.</t>
  </si>
  <si>
    <t>Оплачено населением и МО Сертолово за 2015 год, руб.</t>
  </si>
  <si>
    <t>Израсходованно, руб.</t>
  </si>
  <si>
    <t>Остаток средств  на лицевом счете на 01.01.2016г., руб.</t>
  </si>
  <si>
    <t>Администрация ООО «УЮТ-СЕРВИС»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</si>
</sst>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vertical="top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right" vertical="top" wrapText="1"/>
    </xf>
    <xf numFmtId="4" fontId="25" fillId="33" borderId="12" xfId="0" applyNumberFormat="1" applyFont="1" applyFill="1" applyBorder="1" applyAlignment="1">
      <alignment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27" fillId="0" borderId="17" xfId="0" applyNumberFormat="1" applyFont="1" applyFill="1" applyBorder="1" applyAlignment="1">
      <alignment horizontal="right" vertical="top" wrapText="1"/>
    </xf>
    <xf numFmtId="0" fontId="19" fillId="0" borderId="17" xfId="0" applyFont="1" applyFill="1" applyBorder="1" applyAlignment="1">
      <alignment horizontal="center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29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9" fillId="0" borderId="2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top" wrapText="1"/>
    </xf>
    <xf numFmtId="0" fontId="30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27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36" fillId="0" borderId="0" xfId="52" applyFill="1" applyAlignment="1">
      <alignment horizontal="center"/>
      <protection/>
    </xf>
    <xf numFmtId="0" fontId="36" fillId="0" borderId="0" xfId="52" applyFill="1">
      <alignment/>
      <protection/>
    </xf>
    <xf numFmtId="0" fontId="36" fillId="0" borderId="21" xfId="52" applyFill="1" applyBorder="1" applyAlignment="1">
      <alignment horizontal="center" vertical="center" wrapText="1"/>
      <protection/>
    </xf>
    <xf numFmtId="0" fontId="36" fillId="0" borderId="21" xfId="52" applyFont="1" applyFill="1" applyBorder="1" applyAlignment="1">
      <alignment horizontal="center" vertical="center" wrapText="1"/>
      <protection/>
    </xf>
    <xf numFmtId="0" fontId="44" fillId="0" borderId="21" xfId="52" applyFont="1" applyFill="1" applyBorder="1" applyAlignment="1">
      <alignment horizontal="center" vertical="center"/>
      <protection/>
    </xf>
    <xf numFmtId="2" fontId="44" fillId="0" borderId="21" xfId="52" applyNumberFormat="1" applyFont="1" applyFill="1" applyBorder="1" applyAlignment="1">
      <alignment horizontal="center" vertical="center"/>
      <protection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/>
    </xf>
    <xf numFmtId="0" fontId="33" fillId="0" borderId="13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2" fontId="34" fillId="0" borderId="27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34" fillId="0" borderId="25" xfId="0" applyFont="1" applyBorder="1" applyAlignment="1">
      <alignment/>
    </xf>
    <xf numFmtId="0" fontId="0" fillId="0" borderId="23" xfId="0" applyBorder="1" applyAlignment="1">
      <alignment/>
    </xf>
    <xf numFmtId="2" fontId="34" fillId="0" borderId="19" xfId="0" applyNumberFormat="1" applyFont="1" applyBorder="1" applyAlignment="1">
      <alignment horizontal="center"/>
    </xf>
    <xf numFmtId="2" fontId="34" fillId="0" borderId="25" xfId="61" applyNumberFormat="1" applyFont="1" applyBorder="1" applyAlignment="1">
      <alignment horizontal="center"/>
    </xf>
    <xf numFmtId="2" fontId="34" fillId="0" borderId="25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35" fillId="0" borderId="21" xfId="0" applyFont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21" xfId="0" applyFont="1" applyBorder="1" applyAlignment="1">
      <alignment/>
    </xf>
    <xf numFmtId="4" fontId="35" fillId="0" borderId="21" xfId="0" applyNumberFormat="1" applyFont="1" applyBorder="1" applyAlignment="1">
      <alignment/>
    </xf>
    <xf numFmtId="4" fontId="35" fillId="0" borderId="0" xfId="0" applyNumberFormat="1" applyFont="1" applyBorder="1" applyAlignment="1">
      <alignment/>
    </xf>
    <xf numFmtId="0" fontId="0" fillId="0" borderId="21" xfId="0" applyBorder="1" applyAlignment="1">
      <alignment/>
    </xf>
    <xf numFmtId="4" fontId="35" fillId="0" borderId="21" xfId="0" applyNumberFormat="1" applyFont="1" applyBorder="1" applyAlignment="1">
      <alignment horizontal="right"/>
    </xf>
    <xf numFmtId="0" fontId="32" fillId="0" borderId="0" xfId="0" applyFont="1" applyAlignment="1">
      <alignment horizontal="right" indent="4"/>
    </xf>
    <xf numFmtId="0" fontId="27" fillId="0" borderId="0" xfId="0" applyFont="1" applyAlignment="1">
      <alignment horizontal="right" indent="4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8;&#1056;&#1040;\&#1091;&#1102;&#1090;-&#1089;&#1077;&#1088;&#1074;&#1080;&#1089;\&#1086;&#1090;&#1095;&#1077;&#1090;&#1099;%20&#1055;&#1045;&#1056;&#1045;&#1044;%20&#1053;&#1040;&#1057;&#1045;&#1051;&#1045;&#1053;&#1048;&#1045;&#1052;\2015\&#1082;&#1072;&#1087;.&#1088;&#1077;&#1084;&#1086;&#1085;&#1090;%20&#1079;&#1072;%202015%20&#1075;&#1086;&#1076;%20&#1076;&#1083;&#1103;%20&#1085;&#1072;&#1089;&#1077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7"/>
      <sheetName val="Бер8"/>
      <sheetName val="Бер9"/>
      <sheetName val="Бер10"/>
      <sheetName val="Бер11"/>
      <sheetName val="Бер12"/>
      <sheetName val="Бер13"/>
      <sheetName val="Бер14"/>
      <sheetName val="Ветеранов3"/>
      <sheetName val="Ветеранов4"/>
      <sheetName val="Ветеранов5"/>
      <sheetName val="Ветеранов6"/>
      <sheetName val="Ветеранов7"/>
      <sheetName val="Ветеранов11 2"/>
      <sheetName val="Вш2"/>
      <sheetName val="Зар7"/>
      <sheetName val="Зар10"/>
      <sheetName val="Зар11 2"/>
      <sheetName val="Зар12"/>
      <sheetName val="Кленовая 5 2"/>
      <sheetName val="Кленовая 5 3"/>
      <sheetName val="Ларина 1"/>
      <sheetName val="Ларина2"/>
      <sheetName val="Ларина5"/>
      <sheetName val="Ларина6"/>
      <sheetName val="Ларина8"/>
      <sheetName val="Молодежная1"/>
      <sheetName val="Молодежная2"/>
      <sheetName val="Молодежная3"/>
      <sheetName val="Молодежная6"/>
      <sheetName val="Молодежная7"/>
      <sheetName val="Молодежная8 1"/>
      <sheetName val="Молодцова1"/>
      <sheetName val="Молодцова2"/>
      <sheetName val="Молодцова3"/>
      <sheetName val="Молодцова4"/>
      <sheetName val="Молодцова7"/>
      <sheetName val="Молодцова9"/>
      <sheetName val="Молодцова10"/>
      <sheetName val="Молодцова11"/>
      <sheetName val="Молодцова13"/>
      <sheetName val="Молодцова14"/>
      <sheetName val="Молодцова15 1"/>
      <sheetName val="Молодцова15 2"/>
      <sheetName val="Молодцова16"/>
      <sheetName val="Парковая1"/>
      <sheetName val="Сосновая1"/>
      <sheetName val="Сосновая2"/>
      <sheetName val="Сосновая3"/>
      <sheetName val="Центральная2"/>
      <sheetName val="Центральная3"/>
      <sheetName val="Центральная4 1"/>
      <sheetName val="Центральная4 2"/>
      <sheetName val="Центральная6 1"/>
      <sheetName val="Центральная6 2"/>
      <sheetName val="Центральная7 2"/>
      <sheetName val="Центральная10 1"/>
      <sheetName val="Школьная1"/>
      <sheetName val="Школьная2 2"/>
      <sheetName val="Школьная2 3"/>
      <sheetName val="Школьная6 1"/>
      <sheetName val="Школьная6 2"/>
      <sheetName val="Школьная6 3"/>
      <sheetName val="ЧР6а"/>
      <sheetName val="ЧР36"/>
      <sheetName val="ЧР4"/>
      <sheetName val="ЧР70"/>
      <sheetName val="ЧР71"/>
      <sheetName val="ЧР72"/>
      <sheetName val="ЧР73"/>
      <sheetName val="Юб6"/>
      <sheetName val="Юб7"/>
      <sheetName val="Юб9"/>
      <sheetName val="Юб12"/>
      <sheetName val="итог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6"/>
  <dimension ref="C1:J55"/>
  <sheetViews>
    <sheetView tabSelected="1" zoomScalePageLayoutView="0" workbookViewId="0" topLeftCell="C17">
      <selection activeCell="E38" sqref="E38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8" customWidth="1"/>
    <col min="4" max="4" width="14.375" style="48" customWidth="1"/>
    <col min="5" max="5" width="11.875" style="48" customWidth="1"/>
    <col min="6" max="6" width="13.25390625" style="48" customWidth="1"/>
    <col min="7" max="7" width="11.875" style="48" customWidth="1"/>
    <col min="8" max="8" width="14.375" style="48" customWidth="1"/>
    <col min="9" max="9" width="33.375" style="48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4.25">
      <c r="C22" s="9" t="s">
        <v>1</v>
      </c>
      <c r="D22" s="9"/>
      <c r="E22" s="9"/>
      <c r="F22" s="9"/>
      <c r="G22" s="9"/>
      <c r="H22" s="9"/>
      <c r="I22" s="9"/>
    </row>
    <row r="23" spans="3:9" ht="12.75">
      <c r="C23" s="10" t="s">
        <v>2</v>
      </c>
      <c r="D23" s="10"/>
      <c r="E23" s="10"/>
      <c r="F23" s="10"/>
      <c r="G23" s="10"/>
      <c r="H23" s="10"/>
      <c r="I23" s="10"/>
    </row>
    <row r="24" spans="3:9" ht="12.75">
      <c r="C24" s="10" t="s">
        <v>3</v>
      </c>
      <c r="D24" s="10"/>
      <c r="E24" s="10"/>
      <c r="F24" s="10"/>
      <c r="G24" s="10"/>
      <c r="H24" s="10"/>
      <c r="I24" s="10"/>
    </row>
    <row r="25" spans="3:9" ht="6" customHeight="1" thickBot="1">
      <c r="C25" s="11"/>
      <c r="D25" s="11"/>
      <c r="E25" s="11"/>
      <c r="F25" s="11"/>
      <c r="G25" s="11"/>
      <c r="H25" s="11"/>
      <c r="I25" s="11"/>
    </row>
    <row r="26" spans="3:9" ht="38.25" customHeight="1" thickBot="1">
      <c r="C26" s="12" t="s">
        <v>4</v>
      </c>
      <c r="D26" s="13" t="s">
        <v>5</v>
      </c>
      <c r="E26" s="14" t="s">
        <v>6</v>
      </c>
      <c r="F26" s="14" t="s">
        <v>7</v>
      </c>
      <c r="G26" s="14" t="s">
        <v>8</v>
      </c>
      <c r="H26" s="14" t="s">
        <v>9</v>
      </c>
      <c r="I26" s="13" t="s">
        <v>10</v>
      </c>
    </row>
    <row r="27" spans="3:9" ht="13.5" customHeight="1" thickBot="1">
      <c r="C27" s="15" t="s">
        <v>11</v>
      </c>
      <c r="D27" s="16"/>
      <c r="E27" s="16"/>
      <c r="F27" s="16"/>
      <c r="G27" s="16"/>
      <c r="H27" s="16"/>
      <c r="I27" s="17"/>
    </row>
    <row r="28" spans="3:9" ht="13.5" customHeight="1" thickBot="1">
      <c r="C28" s="18" t="s">
        <v>12</v>
      </c>
      <c r="D28" s="19">
        <v>276264.97</v>
      </c>
      <c r="E28" s="20">
        <f>1722534.26+2033.8</f>
        <v>1724568.06</v>
      </c>
      <c r="F28" s="20">
        <f>1839170.82+2033.8</f>
        <v>1841204.62</v>
      </c>
      <c r="G28" s="20">
        <v>1674926.21</v>
      </c>
      <c r="H28" s="20">
        <f>+D28+E28-F28</f>
        <v>159628.40999999992</v>
      </c>
      <c r="I28" s="21" t="s">
        <v>13</v>
      </c>
    </row>
    <row r="29" spans="3:9" ht="13.5" customHeight="1" thickBot="1">
      <c r="C29" s="18" t="s">
        <v>14</v>
      </c>
      <c r="D29" s="19">
        <v>198634.23</v>
      </c>
      <c r="E29" s="22">
        <v>748951.45</v>
      </c>
      <c r="F29" s="22">
        <v>884447.94</v>
      </c>
      <c r="G29" s="20">
        <v>788027.06</v>
      </c>
      <c r="H29" s="20">
        <f>+D29+E29-F29</f>
        <v>63137.73999999999</v>
      </c>
      <c r="I29" s="23"/>
    </row>
    <row r="30" spans="3:9" ht="13.5" customHeight="1" thickBot="1">
      <c r="C30" s="18" t="s">
        <v>15</v>
      </c>
      <c r="D30" s="19">
        <v>78192.25000000017</v>
      </c>
      <c r="E30" s="22">
        <v>387435.13</v>
      </c>
      <c r="F30" s="22">
        <v>434766.57</v>
      </c>
      <c r="G30" s="20">
        <v>412520.56</v>
      </c>
      <c r="H30" s="20">
        <f>+D30+E30-F30</f>
        <v>30860.810000000172</v>
      </c>
      <c r="I30" s="23"/>
    </row>
    <row r="31" spans="3:9" ht="13.5" customHeight="1" thickBot="1">
      <c r="C31" s="18" t="s">
        <v>16</v>
      </c>
      <c r="D31" s="19">
        <v>48595.22</v>
      </c>
      <c r="E31" s="22">
        <v>243080.25</v>
      </c>
      <c r="F31" s="22">
        <v>272653.16</v>
      </c>
      <c r="G31" s="20">
        <v>192460.96</v>
      </c>
      <c r="H31" s="20">
        <f>+D31+E31-F31</f>
        <v>19022.309999999998</v>
      </c>
      <c r="I31" s="23"/>
    </row>
    <row r="32" spans="3:9" ht="13.5" customHeight="1" thickBot="1">
      <c r="C32" s="18" t="s">
        <v>17</v>
      </c>
      <c r="D32" s="19">
        <v>-510.67999999999665</v>
      </c>
      <c r="E32" s="22">
        <f>26639.43+17.32+4.04</f>
        <v>26660.79</v>
      </c>
      <c r="F32" s="22">
        <f>23733.43+17.32+4.04</f>
        <v>23754.79</v>
      </c>
      <c r="G32" s="20">
        <f>E32</f>
        <v>26660.79</v>
      </c>
      <c r="H32" s="20">
        <f>+D32+E32-F32</f>
        <v>2395.3200000000033</v>
      </c>
      <c r="I32" s="24"/>
    </row>
    <row r="33" spans="3:9" ht="13.5" customHeight="1" thickBot="1">
      <c r="C33" s="18" t="s">
        <v>18</v>
      </c>
      <c r="D33" s="25">
        <f>SUM(D28:D32)</f>
        <v>601175.9900000001</v>
      </c>
      <c r="E33" s="25">
        <f>SUM(E28:E32)</f>
        <v>3130695.6799999997</v>
      </c>
      <c r="F33" s="25">
        <f>SUM(F28:F32)</f>
        <v>3456827.08</v>
      </c>
      <c r="G33" s="25">
        <f>SUM(G28:G32)</f>
        <v>3094595.58</v>
      </c>
      <c r="H33" s="25">
        <f>SUM(H28:H32)</f>
        <v>275044.5900000001</v>
      </c>
      <c r="I33" s="18"/>
    </row>
    <row r="34" spans="3:9" ht="13.5" customHeight="1" thickBot="1">
      <c r="C34" s="16" t="s">
        <v>19</v>
      </c>
      <c r="D34" s="16"/>
      <c r="E34" s="16"/>
      <c r="F34" s="16"/>
      <c r="G34" s="16"/>
      <c r="H34" s="16"/>
      <c r="I34" s="16"/>
    </row>
    <row r="35" spans="3:9" ht="38.25" customHeight="1" thickBot="1">
      <c r="C35" s="26" t="s">
        <v>4</v>
      </c>
      <c r="D35" s="13" t="s">
        <v>5</v>
      </c>
      <c r="E35" s="14" t="s">
        <v>6</v>
      </c>
      <c r="F35" s="14" t="s">
        <v>7</v>
      </c>
      <c r="G35" s="14" t="s">
        <v>8</v>
      </c>
      <c r="H35" s="14" t="s">
        <v>9</v>
      </c>
      <c r="I35" s="27" t="s">
        <v>20</v>
      </c>
    </row>
    <row r="36" spans="3:9" ht="13.5" customHeight="1" thickBot="1">
      <c r="C36" s="12" t="s">
        <v>21</v>
      </c>
      <c r="D36" s="28">
        <v>154828.13</v>
      </c>
      <c r="E36" s="29">
        <f>1373155.45+691.68+2020.6+212.2+3582.42+868.89</f>
        <v>1380531.2399999998</v>
      </c>
      <c r="F36" s="29">
        <f>860.79+3549.07+210.03+1999.81+1422030.76+691.68</f>
        <v>1429342.14</v>
      </c>
      <c r="G36" s="20">
        <f>E36</f>
        <v>1380531.2399999998</v>
      </c>
      <c r="H36" s="30">
        <f>+D36+E36-F36</f>
        <v>106017.22999999975</v>
      </c>
      <c r="I36" s="31" t="s">
        <v>22</v>
      </c>
    </row>
    <row r="37" spans="3:10" ht="14.25" customHeight="1" thickBot="1">
      <c r="C37" s="18" t="s">
        <v>23</v>
      </c>
      <c r="D37" s="19">
        <v>31376.04</v>
      </c>
      <c r="E37" s="20">
        <f>268459.3+134.9</f>
        <v>268594.2</v>
      </c>
      <c r="F37" s="20">
        <f>278947.1+134.9</f>
        <v>279082</v>
      </c>
      <c r="G37" s="20">
        <v>70200.92</v>
      </c>
      <c r="H37" s="30">
        <f aca="true" t="shared" si="0" ref="H37:H44">+D37+E37-F37</f>
        <v>20888.23999999999</v>
      </c>
      <c r="I37" s="32"/>
      <c r="J37" s="33"/>
    </row>
    <row r="38" spans="3:9" ht="13.5" customHeight="1" thickBot="1">
      <c r="C38" s="26" t="s">
        <v>24</v>
      </c>
      <c r="D38" s="34">
        <v>41318.51</v>
      </c>
      <c r="E38" s="20">
        <f>42460.94+141.04</f>
        <v>42601.98</v>
      </c>
      <c r="F38" s="20">
        <f>81429.41+141.04</f>
        <v>81570.45</v>
      </c>
      <c r="G38" s="20"/>
      <c r="H38" s="30">
        <f t="shared" si="0"/>
        <v>2350.040000000008</v>
      </c>
      <c r="I38" s="35"/>
    </row>
    <row r="39" spans="3:9" ht="12.75" customHeight="1" thickBot="1">
      <c r="C39" s="18" t="s">
        <v>25</v>
      </c>
      <c r="D39" s="19">
        <v>22521.35</v>
      </c>
      <c r="E39" s="20">
        <f>193790.99+101.8</f>
        <v>193892.78999999998</v>
      </c>
      <c r="F39" s="20">
        <f>101.8+201148.35</f>
        <v>201250.15</v>
      </c>
      <c r="G39" s="20">
        <f aca="true" t="shared" si="1" ref="G39:G44">E39</f>
        <v>193892.78999999998</v>
      </c>
      <c r="H39" s="30">
        <f t="shared" si="0"/>
        <v>15163.98999999999</v>
      </c>
      <c r="I39" s="36" t="s">
        <v>26</v>
      </c>
    </row>
    <row r="40" spans="3:9" ht="13.5" customHeight="1" thickBot="1">
      <c r="C40" s="18" t="s">
        <v>27</v>
      </c>
      <c r="D40" s="19">
        <v>32450.66000000009</v>
      </c>
      <c r="E40" s="20">
        <f>292058.54+73.38+73.38</f>
        <v>292205.3</v>
      </c>
      <c r="F40" s="20">
        <f>302260.85+73.38+73.38</f>
        <v>302407.61</v>
      </c>
      <c r="G40" s="20">
        <v>255889.56</v>
      </c>
      <c r="H40" s="30">
        <f t="shared" si="0"/>
        <v>22248.350000000093</v>
      </c>
      <c r="I40" s="37" t="s">
        <v>28</v>
      </c>
    </row>
    <row r="41" spans="3:9" ht="13.5" customHeight="1" thickBot="1">
      <c r="C41" s="18" t="s">
        <v>29</v>
      </c>
      <c r="D41" s="19">
        <v>1473.97</v>
      </c>
      <c r="E41" s="22">
        <f>13042.07+6.54</f>
        <v>13048.61</v>
      </c>
      <c r="F41" s="22">
        <f>13522.39+6.54</f>
        <v>13528.93</v>
      </c>
      <c r="G41" s="20">
        <f t="shared" si="1"/>
        <v>13048.61</v>
      </c>
      <c r="H41" s="30">
        <f t="shared" si="0"/>
        <v>993.6499999999996</v>
      </c>
      <c r="I41" s="37" t="s">
        <v>30</v>
      </c>
    </row>
    <row r="42" spans="3:9" ht="13.5" customHeight="1" thickBot="1">
      <c r="C42" s="26" t="s">
        <v>31</v>
      </c>
      <c r="D42" s="19">
        <v>26085.91</v>
      </c>
      <c r="E42" s="22">
        <f>161447.39+98.87</f>
        <v>161546.26</v>
      </c>
      <c r="F42" s="22">
        <f>173720.05+98.87</f>
        <v>173818.91999999998</v>
      </c>
      <c r="G42" s="20">
        <f t="shared" si="1"/>
        <v>161546.26</v>
      </c>
      <c r="H42" s="30">
        <f t="shared" si="0"/>
        <v>13813.25000000003</v>
      </c>
      <c r="I42" s="36"/>
    </row>
    <row r="43" spans="3:9" ht="13.5" customHeight="1" thickBot="1">
      <c r="C43" s="26" t="s">
        <v>32</v>
      </c>
      <c r="D43" s="19">
        <v>0</v>
      </c>
      <c r="E43" s="22">
        <v>12929</v>
      </c>
      <c r="F43" s="22">
        <v>8087.48</v>
      </c>
      <c r="G43" s="20"/>
      <c r="H43" s="30">
        <f t="shared" si="0"/>
        <v>4841.52</v>
      </c>
      <c r="I43" s="36"/>
    </row>
    <row r="44" spans="3:9" ht="13.5" customHeight="1" thickBot="1">
      <c r="C44" s="18" t="s">
        <v>33</v>
      </c>
      <c r="D44" s="19">
        <v>3996.56</v>
      </c>
      <c r="E44" s="22">
        <f>34961.74+17.58</f>
        <v>34979.32</v>
      </c>
      <c r="F44" s="22">
        <f>36278.99+17.58</f>
        <v>36296.57</v>
      </c>
      <c r="G44" s="20">
        <f t="shared" si="1"/>
        <v>34979.32</v>
      </c>
      <c r="H44" s="30">
        <f t="shared" si="0"/>
        <v>2679.3099999999977</v>
      </c>
      <c r="I44" s="37" t="s">
        <v>34</v>
      </c>
    </row>
    <row r="45" spans="3:9" s="39" customFormat="1" ht="13.5" customHeight="1" thickBot="1">
      <c r="C45" s="18" t="s">
        <v>18</v>
      </c>
      <c r="D45" s="25">
        <f>SUM(D36:D44)</f>
        <v>314051.13000000006</v>
      </c>
      <c r="E45" s="25">
        <f>SUM(E36:E44)</f>
        <v>2400328.6999999997</v>
      </c>
      <c r="F45" s="25">
        <f>SUM(F36:F44)</f>
        <v>2525384.2499999995</v>
      </c>
      <c r="G45" s="25">
        <f>SUM(G36:G44)</f>
        <v>2110088.6999999997</v>
      </c>
      <c r="H45" s="25">
        <f>SUM(H36:H44)</f>
        <v>188995.57999999984</v>
      </c>
      <c r="I45" s="38"/>
    </row>
    <row r="46" spans="3:9" ht="13.5" customHeight="1" thickBot="1">
      <c r="C46" s="40" t="s">
        <v>35</v>
      </c>
      <c r="D46" s="40"/>
      <c r="E46" s="40"/>
      <c r="F46" s="40"/>
      <c r="G46" s="40"/>
      <c r="H46" s="40"/>
      <c r="I46" s="40"/>
    </row>
    <row r="47" spans="3:9" ht="28.5" customHeight="1" thickBot="1">
      <c r="C47" s="41" t="s">
        <v>36</v>
      </c>
      <c r="D47" s="42" t="s">
        <v>37</v>
      </c>
      <c r="E47" s="43"/>
      <c r="F47" s="43"/>
      <c r="G47" s="43"/>
      <c r="H47" s="44"/>
      <c r="I47" s="45" t="s">
        <v>38</v>
      </c>
    </row>
    <row r="48" spans="3:8" ht="21" customHeight="1">
      <c r="C48" s="46" t="s">
        <v>39</v>
      </c>
      <c r="D48" s="46"/>
      <c r="E48" s="46"/>
      <c r="F48" s="46"/>
      <c r="G48" s="46"/>
      <c r="H48" s="47">
        <f>+H33+H45</f>
        <v>464040.1699999999</v>
      </c>
    </row>
    <row r="49" spans="3:4" ht="15" hidden="1">
      <c r="C49" s="49" t="s">
        <v>40</v>
      </c>
      <c r="D49" s="49"/>
    </row>
    <row r="50" ht="12.75" customHeight="1">
      <c r="C50" s="50" t="s">
        <v>41</v>
      </c>
    </row>
    <row r="51" spans="5:6" ht="12.75">
      <c r="E51" s="51"/>
      <c r="F51" s="51"/>
    </row>
    <row r="52" spans="4:6" ht="12.75">
      <c r="D52" s="51"/>
      <c r="E52" s="51"/>
      <c r="F52" s="51"/>
    </row>
    <row r="53" spans="4:8" ht="12.75">
      <c r="D53" s="51"/>
      <c r="E53" s="51"/>
      <c r="F53" s="51"/>
      <c r="G53" s="51"/>
      <c r="H53" s="51"/>
    </row>
    <row r="55" spans="4:8" ht="12.75">
      <c r="D55" s="51"/>
      <c r="E55" s="51"/>
      <c r="F55" s="51"/>
      <c r="G55" s="51"/>
      <c r="H55" s="51"/>
    </row>
  </sheetData>
  <sheetProtection/>
  <mergeCells count="10">
    <mergeCell ref="C34:I34"/>
    <mergeCell ref="I36:I37"/>
    <mergeCell ref="C46:I46"/>
    <mergeCell ref="D47:H47"/>
    <mergeCell ref="C22:I22"/>
    <mergeCell ref="C23:I23"/>
    <mergeCell ref="C24:I24"/>
    <mergeCell ref="C25:I25"/>
    <mergeCell ref="C27:I27"/>
    <mergeCell ref="I28:I32"/>
  </mergeCells>
  <printOptions/>
  <pageMargins left="0.7874015748031497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2"/>
  <dimension ref="A13:I27"/>
  <sheetViews>
    <sheetView zoomScaleSheetLayoutView="120" zoomScalePageLayoutView="0" workbookViewId="0" topLeftCell="A10">
      <selection activeCell="A21" sqref="A21"/>
    </sheetView>
  </sheetViews>
  <sheetFormatPr defaultColWidth="9.00390625" defaultRowHeight="12.75"/>
  <cols>
    <col min="1" max="1" width="4.625" style="53" customWidth="1"/>
    <col min="2" max="2" width="12.375" style="53" customWidth="1"/>
    <col min="3" max="3" width="13.25390625" style="53" hidden="1" customWidth="1"/>
    <col min="4" max="4" width="12.125" style="53" customWidth="1"/>
    <col min="5" max="5" width="13.625" style="53" customWidth="1"/>
    <col min="6" max="6" width="13.25390625" style="53" customWidth="1"/>
    <col min="7" max="7" width="14.25390625" style="53" customWidth="1"/>
    <col min="8" max="8" width="15.125" style="53" customWidth="1"/>
    <col min="9" max="9" width="13.875" style="53" customWidth="1"/>
    <col min="10" max="16384" width="9.125" style="53" customWidth="1"/>
  </cols>
  <sheetData>
    <row r="13" spans="1:9" ht="15">
      <c r="A13" s="52" t="s">
        <v>42</v>
      </c>
      <c r="B13" s="52"/>
      <c r="C13" s="52"/>
      <c r="D13" s="52"/>
      <c r="E13" s="52"/>
      <c r="F13" s="52"/>
      <c r="G13" s="52"/>
      <c r="H13" s="52"/>
      <c r="I13" s="52"/>
    </row>
    <row r="14" spans="1:9" ht="15">
      <c r="A14" s="52" t="s">
        <v>43</v>
      </c>
      <c r="B14" s="52"/>
      <c r="C14" s="52"/>
      <c r="D14" s="52"/>
      <c r="E14" s="52"/>
      <c r="F14" s="52"/>
      <c r="G14" s="52"/>
      <c r="H14" s="52"/>
      <c r="I14" s="52"/>
    </row>
    <row r="15" spans="1:9" ht="15">
      <c r="A15" s="52" t="s">
        <v>44</v>
      </c>
      <c r="B15" s="52"/>
      <c r="C15" s="52"/>
      <c r="D15" s="52"/>
      <c r="E15" s="52"/>
      <c r="F15" s="52"/>
      <c r="G15" s="52"/>
      <c r="H15" s="52"/>
      <c r="I15" s="52"/>
    </row>
    <row r="16" spans="1:9" ht="60">
      <c r="A16" s="54" t="s">
        <v>45</v>
      </c>
      <c r="B16" s="54" t="s">
        <v>46</v>
      </c>
      <c r="C16" s="54" t="s">
        <v>47</v>
      </c>
      <c r="D16" s="54" t="s">
        <v>48</v>
      </c>
      <c r="E16" s="54" t="s">
        <v>49</v>
      </c>
      <c r="F16" s="55" t="s">
        <v>50</v>
      </c>
      <c r="G16" s="55" t="s">
        <v>51</v>
      </c>
      <c r="H16" s="54" t="s">
        <v>52</v>
      </c>
      <c r="I16" s="54" t="s">
        <v>53</v>
      </c>
    </row>
    <row r="17" spans="1:9" ht="15">
      <c r="A17" s="56" t="s">
        <v>54</v>
      </c>
      <c r="B17" s="57">
        <v>-299.35125</v>
      </c>
      <c r="C17" s="57"/>
      <c r="D17" s="57">
        <v>268.5942</v>
      </c>
      <c r="E17" s="57">
        <v>279.082</v>
      </c>
      <c r="F17" s="57">
        <v>5.31</v>
      </c>
      <c r="G17" s="57">
        <v>70.20092</v>
      </c>
      <c r="H17" s="57">
        <v>20.88824</v>
      </c>
      <c r="I17" s="57">
        <f>B17+D17+F17-G17</f>
        <v>-95.64796999999999</v>
      </c>
    </row>
    <row r="19" ht="15">
      <c r="A19" s="53" t="s">
        <v>55</v>
      </c>
    </row>
    <row r="20" ht="15">
      <c r="A20" s="53" t="s">
        <v>56</v>
      </c>
    </row>
    <row r="21" ht="15">
      <c r="A21" s="53" t="s">
        <v>57</v>
      </c>
    </row>
    <row r="22" ht="15">
      <c r="A22" s="53" t="s">
        <v>58</v>
      </c>
    </row>
    <row r="23" ht="15">
      <c r="A23" s="53" t="s">
        <v>59</v>
      </c>
    </row>
    <row r="24" ht="15">
      <c r="A24" s="53" t="s">
        <v>60</v>
      </c>
    </row>
    <row r="25" ht="15">
      <c r="A25" s="53" t="s">
        <v>61</v>
      </c>
    </row>
    <row r="26" ht="15">
      <c r="A26" s="53" t="s">
        <v>62</v>
      </c>
    </row>
    <row r="27" ht="15">
      <c r="A27" s="53" t="s">
        <v>63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4"/>
  <dimension ref="A1:H24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5.625" style="0" customWidth="1"/>
    <col min="2" max="2" width="22.125" style="0" customWidth="1"/>
    <col min="3" max="3" width="34.25390625" style="0" customWidth="1"/>
    <col min="4" max="4" width="22.125" style="0" customWidth="1"/>
    <col min="5" max="5" width="25.25390625" style="0" customWidth="1"/>
    <col min="6" max="6" width="22.00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58" t="s">
        <v>64</v>
      </c>
      <c r="B1" s="58"/>
      <c r="C1" s="58"/>
      <c r="D1" s="58"/>
      <c r="E1" s="58"/>
      <c r="F1" s="58"/>
      <c r="G1" s="58"/>
      <c r="H1" s="59"/>
    </row>
    <row r="2" spans="1:7" ht="29.25" customHeight="1" thickBot="1">
      <c r="A2" s="60"/>
      <c r="B2" s="60"/>
      <c r="C2" s="60"/>
      <c r="D2" s="60"/>
      <c r="E2" s="60"/>
      <c r="F2" s="60"/>
      <c r="G2" s="60"/>
    </row>
    <row r="3" spans="1:8" ht="13.5" hidden="1" thickBot="1">
      <c r="A3" s="61"/>
      <c r="B3" s="62"/>
      <c r="C3" s="63"/>
      <c r="D3" s="62"/>
      <c r="E3" s="62"/>
      <c r="F3" s="64" t="s">
        <v>65</v>
      </c>
      <c r="G3" s="65"/>
      <c r="H3" s="62"/>
    </row>
    <row r="4" spans="1:8" ht="12.75" hidden="1">
      <c r="A4" s="66" t="s">
        <v>66</v>
      </c>
      <c r="B4" s="67" t="s">
        <v>67</v>
      </c>
      <c r="C4" s="66" t="s">
        <v>68</v>
      </c>
      <c r="D4" s="67" t="s">
        <v>69</v>
      </c>
      <c r="E4" s="68" t="s">
        <v>70</v>
      </c>
      <c r="F4" s="68"/>
      <c r="G4" s="68"/>
      <c r="H4" s="68" t="s">
        <v>71</v>
      </c>
    </row>
    <row r="5" spans="1:8" ht="12.75" hidden="1">
      <c r="A5" s="66" t="s">
        <v>72</v>
      </c>
      <c r="B5" s="67"/>
      <c r="C5" s="69"/>
      <c r="D5" s="67" t="s">
        <v>73</v>
      </c>
      <c r="E5" s="67" t="s">
        <v>74</v>
      </c>
      <c r="F5" s="67" t="s">
        <v>75</v>
      </c>
      <c r="G5" s="67" t="s">
        <v>76</v>
      </c>
      <c r="H5" s="67"/>
    </row>
    <row r="6" spans="1:8" ht="12.75" hidden="1">
      <c r="A6" s="66"/>
      <c r="B6" s="67"/>
      <c r="C6" s="69"/>
      <c r="D6" s="67" t="s">
        <v>77</v>
      </c>
      <c r="E6" s="70"/>
      <c r="F6" s="67" t="s">
        <v>78</v>
      </c>
      <c r="G6" s="67" t="s">
        <v>79</v>
      </c>
      <c r="H6" s="70"/>
    </row>
    <row r="7" spans="1:8" ht="12.75" hidden="1">
      <c r="A7" s="71"/>
      <c r="B7" s="70"/>
      <c r="C7" s="72"/>
      <c r="D7" s="70"/>
      <c r="E7" s="70"/>
      <c r="F7" s="70"/>
      <c r="G7" s="67" t="s">
        <v>80</v>
      </c>
      <c r="H7" s="70"/>
    </row>
    <row r="8" spans="1:8" ht="13.5" hidden="1" thickBot="1">
      <c r="A8" s="73"/>
      <c r="B8" s="74"/>
      <c r="C8" s="75"/>
      <c r="D8" s="74"/>
      <c r="E8" s="74"/>
      <c r="F8" s="74"/>
      <c r="G8" s="74"/>
      <c r="H8" s="74"/>
    </row>
    <row r="9" spans="1:8" ht="12.75" hidden="1">
      <c r="A9" s="62"/>
      <c r="B9" s="76"/>
      <c r="C9" s="63"/>
      <c r="D9" s="62"/>
      <c r="E9" s="62"/>
      <c r="F9" s="62"/>
      <c r="G9" s="76"/>
      <c r="H9" s="76"/>
    </row>
    <row r="10" spans="1:8" ht="12.75" hidden="1">
      <c r="A10" s="67">
        <v>1</v>
      </c>
      <c r="B10" s="77" t="s">
        <v>81</v>
      </c>
      <c r="C10" s="66"/>
      <c r="D10" s="67"/>
      <c r="E10" s="78"/>
      <c r="F10" s="79"/>
      <c r="G10" s="79">
        <f>+E10-F10</f>
        <v>0</v>
      </c>
      <c r="H10" s="80"/>
    </row>
    <row r="11" spans="1:8" ht="12.75" hidden="1">
      <c r="A11" s="67"/>
      <c r="B11" s="77"/>
      <c r="C11" s="66"/>
      <c r="D11" s="67"/>
      <c r="E11" s="81"/>
      <c r="F11" s="78"/>
      <c r="G11" s="79"/>
      <c r="H11" s="80"/>
    </row>
    <row r="12" spans="1:8" ht="12.75" hidden="1">
      <c r="A12" s="67"/>
      <c r="B12" s="77"/>
      <c r="C12" s="82" t="s">
        <v>82</v>
      </c>
      <c r="D12" s="83"/>
      <c r="E12" s="84">
        <f>SUM(E10:E11)</f>
        <v>0</v>
      </c>
      <c r="F12" s="84">
        <f>SUM(F10:F11)</f>
        <v>0</v>
      </c>
      <c r="G12" s="84">
        <f>SUM(G10:G11)</f>
        <v>0</v>
      </c>
      <c r="H12" s="80"/>
    </row>
    <row r="13" spans="1:8" ht="13.5" hidden="1" thickBot="1">
      <c r="A13" s="85"/>
      <c r="B13" s="86"/>
      <c r="C13" s="87"/>
      <c r="D13" s="88"/>
      <c r="E13" s="89"/>
      <c r="F13" s="89"/>
      <c r="G13" s="90"/>
      <c r="H13" s="91"/>
    </row>
    <row r="14" spans="1:8" ht="12.75" hidden="1">
      <c r="A14" s="62"/>
      <c r="B14" s="76"/>
      <c r="C14" s="92"/>
      <c r="D14" s="93"/>
      <c r="E14" s="94"/>
      <c r="F14" s="95"/>
      <c r="G14" s="95"/>
      <c r="H14" s="96"/>
    </row>
    <row r="15" spans="1:8" ht="12.75" hidden="1">
      <c r="A15" s="70"/>
      <c r="B15" s="97" t="s">
        <v>18</v>
      </c>
      <c r="C15" s="98"/>
      <c r="D15" s="69"/>
      <c r="E15" s="99">
        <f>E12</f>
        <v>0</v>
      </c>
      <c r="F15" s="100">
        <f>+F12</f>
        <v>0</v>
      </c>
      <c r="G15" s="101">
        <f>+E15-F15</f>
        <v>0</v>
      </c>
      <c r="H15" s="80"/>
    </row>
    <row r="16" spans="1:8" ht="13.5" hidden="1" thickBot="1">
      <c r="A16" s="74"/>
      <c r="B16" s="102"/>
      <c r="C16" s="103"/>
      <c r="D16" s="104"/>
      <c r="E16" s="88"/>
      <c r="F16" s="105"/>
      <c r="G16" s="105"/>
      <c r="H16" s="105"/>
    </row>
    <row r="18" spans="1:7" ht="48" customHeight="1">
      <c r="A18" s="106" t="s">
        <v>83</v>
      </c>
      <c r="B18" s="106" t="s">
        <v>84</v>
      </c>
      <c r="C18" s="106" t="s">
        <v>85</v>
      </c>
      <c r="D18" s="106" t="s">
        <v>86</v>
      </c>
      <c r="E18" s="107" t="s">
        <v>87</v>
      </c>
      <c r="F18" s="106" t="s">
        <v>88</v>
      </c>
      <c r="G18" s="108"/>
    </row>
    <row r="19" spans="1:7" ht="15">
      <c r="A19" s="109">
        <v>1</v>
      </c>
      <c r="B19" s="110">
        <v>41318.51</v>
      </c>
      <c r="C19" s="110">
        <v>42601.98</v>
      </c>
      <c r="D19" s="110">
        <v>81570.45</v>
      </c>
      <c r="E19" s="110"/>
      <c r="F19" s="110">
        <f>+B19+C19-D19</f>
        <v>2350.040000000008</v>
      </c>
      <c r="G19" s="111"/>
    </row>
    <row r="21" spans="1:5" ht="51" customHeight="1">
      <c r="A21" s="106" t="s">
        <v>83</v>
      </c>
      <c r="B21" s="106" t="s">
        <v>89</v>
      </c>
      <c r="C21" s="106" t="s">
        <v>90</v>
      </c>
      <c r="D21" s="106" t="s">
        <v>91</v>
      </c>
      <c r="E21" s="106" t="s">
        <v>92</v>
      </c>
    </row>
    <row r="22" spans="1:5" ht="15">
      <c r="A22" s="112">
        <v>1</v>
      </c>
      <c r="B22" s="113">
        <v>-39253.69</v>
      </c>
      <c r="C22" s="113">
        <f>+C19+E19</f>
        <v>42601.98</v>
      </c>
      <c r="D22" s="113"/>
      <c r="E22" s="113">
        <f>+B22+C22-D22</f>
        <v>3348.290000000001</v>
      </c>
    </row>
    <row r="24" spans="2:6" ht="15">
      <c r="B24" s="114"/>
      <c r="F24" s="115" t="s">
        <v>93</v>
      </c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2016-03-31T18:04:47Z</dcterms:created>
  <dcterms:modified xsi:type="dcterms:W3CDTF">2016-03-31T18:05:40Z</dcterms:modified>
  <cp:category/>
  <cp:version/>
  <cp:contentType/>
  <cp:contentStatus/>
</cp:coreProperties>
</file>