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<sst xmlns="http://schemas.openxmlformats.org/spreadsheetml/2006/main" count="71" uniqueCount="64">
  <si>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</si>
  <si>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</si>
  <si>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</si>
  <si>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4  по мкр. Черная Речка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</si>
  <si>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</si>
  <si>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</si>
  <si>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</si>
  <si>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</si>
  <si>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</si>
  <si>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</si>
  <si>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</si>
  <si>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</si>
  <si>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</si>
  <si>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</si>
  <si>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</si>
  <si>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</si>
  <si>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</si>
  <si>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</si>
  <si>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</si>
  <si>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</si>
  <si>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</si>
  <si>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</si>
  <si>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Н/2008-36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</si>
  <si>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</si>
  <si>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</si>
  <si>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</si>
  <si>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</si>
  <si>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</si>
  <si>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</si>
  <si>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</si>
  <si>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</si>
  <si>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</si>
  <si>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</si>
  <si>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ООО"Энерго-Сервис"</t>
  </si>
  <si>
    <t>Повышающий коэффициент</t>
  </si>
  <si>
    <t>сист. коллек. прием. тел.</t>
  </si>
  <si>
    <t>Прочие поступления</t>
  </si>
  <si>
    <t>Аренда</t>
  </si>
  <si>
    <t xml:space="preserve">Поступило от МКУ "Всеволожская межпоселенческая библиотека" за управ-ление и содержание общедомового имущества, и за сбор ТБО 2935.82 руб. </t>
  </si>
  <si>
    <t>МКУ "Всеволожская межпоселенческая библиотека"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</si>
  <si>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</si>
  <si>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</si>
  <si>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</si>
  <si>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</si>
  <si>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</si>
  <si>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4 по мкр. Черная Речка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</si>
  <si>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</si>
  <si>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</si>
  <si>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</si>
  <si>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</si>
  <si>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</si>
  <si>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</si>
  <si>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</si>
  <si>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</si>
  <si>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</si>
  <si>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</si>
  <si>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56.86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 Cyr"/>
        <family val="0"/>
      </rPr>
      <t>тыс.рублей, в том числе:</t>
    </r>
  </si>
  <si>
    <t>очиска крыши от снега- 35,11 т.р.</t>
  </si>
  <si>
    <t>смена сгонов у трубопроводов, демонтаж и установка радиаторов   - 3.34 т.р.</t>
  </si>
  <si>
    <t>смена задвижен на трубе ГВС - 3.14 т.р.</t>
  </si>
  <si>
    <t>демонтаж манометров с трехходовым краном - 0.34т.р.</t>
  </si>
  <si>
    <t xml:space="preserve">работа автовышки -8,70 т.р. </t>
  </si>
  <si>
    <t>прочее - 1.46 т.р.</t>
  </si>
  <si>
    <t>аварийное обслуживание - 4.77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</si>
</sst>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8" fillId="0" borderId="15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33" borderId="12" xfId="0" applyNumberFormat="1" applyFont="1" applyFill="1" applyBorder="1" applyAlignment="1">
      <alignment vertical="top" wrapText="1"/>
    </xf>
    <xf numFmtId="4" fontId="9" fillId="0" borderId="12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2" fillId="0" borderId="0" xfId="52">
      <alignment/>
      <protection/>
    </xf>
    <xf numFmtId="0" fontId="32" fillId="0" borderId="16" xfId="52" applyBorder="1" applyAlignment="1">
      <alignment horizontal="center" vertical="center" wrapText="1"/>
      <protection/>
    </xf>
    <xf numFmtId="0" fontId="32" fillId="0" borderId="16" xfId="52" applyFont="1" applyBorder="1" applyAlignment="1">
      <alignment horizontal="center" vertical="center" wrapText="1"/>
      <protection/>
    </xf>
    <xf numFmtId="0" fontId="40" fillId="0" borderId="16" xfId="52" applyFont="1" applyBorder="1" applyAlignment="1">
      <alignment horizontal="center" vertical="center"/>
      <protection/>
    </xf>
    <xf numFmtId="2" fontId="40" fillId="0" borderId="16" xfId="52" applyNumberFormat="1" applyFont="1" applyFill="1" applyBorder="1" applyAlignment="1">
      <alignment horizontal="center" vertical="center"/>
      <protection/>
    </xf>
    <xf numFmtId="0" fontId="32" fillId="0" borderId="0" xfId="52" applyBorder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2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54"/>
  <sheetViews>
    <sheetView zoomScaleSheetLayoutView="100" zoomScalePageLayoutView="0" workbookViewId="0" topLeftCell="C40">
      <selection activeCell="C52" sqref="C52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9.125" style="33" customWidth="1"/>
    <col min="4" max="4" width="13.25390625" style="33" customWidth="1"/>
    <col min="5" max="5" width="11.875" style="33" customWidth="1"/>
    <col min="6" max="6" width="13.25390625" style="33" customWidth="1"/>
    <col min="7" max="7" width="11.875" style="33" customWidth="1"/>
    <col min="8" max="8" width="13.125" style="33" customWidth="1"/>
    <col min="9" max="9" width="23.25390625" style="33" customWidth="1"/>
    <col min="10" max="11" width="9.625" style="2" hidden="1" customWidth="1"/>
    <col min="12" max="12" width="0" style="2" hidden="1" customWidth="1"/>
    <col min="13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4.25">
      <c r="C21" s="50" t="s">
        <v>1</v>
      </c>
      <c r="D21" s="50"/>
      <c r="E21" s="50"/>
      <c r="F21" s="50"/>
      <c r="G21" s="50"/>
      <c r="H21" s="50"/>
      <c r="I21" s="50"/>
    </row>
    <row r="22" spans="3:9" ht="12.75">
      <c r="C22" s="51" t="s">
        <v>2</v>
      </c>
      <c r="D22" s="51"/>
      <c r="E22" s="51"/>
      <c r="F22" s="51"/>
      <c r="G22" s="51"/>
      <c r="H22" s="51"/>
      <c r="I22" s="51"/>
    </row>
    <row r="23" spans="3:9" ht="12.75">
      <c r="C23" s="51" t="s">
        <v>3</v>
      </c>
      <c r="D23" s="51"/>
      <c r="E23" s="51"/>
      <c r="F23" s="51"/>
      <c r="G23" s="51"/>
      <c r="H23" s="51"/>
      <c r="I23" s="51"/>
    </row>
    <row r="24" spans="3:9" ht="6" customHeight="1" thickBot="1">
      <c r="C24" s="52"/>
      <c r="D24" s="52"/>
      <c r="E24" s="52"/>
      <c r="F24" s="52"/>
      <c r="G24" s="52"/>
      <c r="H24" s="52"/>
      <c r="I24" s="52"/>
    </row>
    <row r="25" spans="3:9" ht="56.25" customHeight="1" thickBot="1">
      <c r="C25" s="9" t="s">
        <v>4</v>
      </c>
      <c r="D25" s="10" t="s">
        <v>5</v>
      </c>
      <c r="E25" s="11" t="s">
        <v>6</v>
      </c>
      <c r="F25" s="11" t="s">
        <v>7</v>
      </c>
      <c r="G25" s="11" t="s">
        <v>8</v>
      </c>
      <c r="H25" s="11" t="s">
        <v>9</v>
      </c>
      <c r="I25" s="10" t="s">
        <v>10</v>
      </c>
    </row>
    <row r="26" spans="3:9" ht="13.5" customHeight="1" thickBot="1">
      <c r="C26" s="53" t="s">
        <v>11</v>
      </c>
      <c r="D26" s="43"/>
      <c r="E26" s="43"/>
      <c r="F26" s="43"/>
      <c r="G26" s="43"/>
      <c r="H26" s="43"/>
      <c r="I26" s="54"/>
    </row>
    <row r="27" spans="3:11" ht="13.5" customHeight="1" thickBot="1">
      <c r="C27" s="12" t="s">
        <v>12</v>
      </c>
      <c r="D27" s="13">
        <v>437234.14</v>
      </c>
      <c r="E27" s="14">
        <f>871760.19-12452.31-1356.63</f>
        <v>857951.2499999999</v>
      </c>
      <c r="F27" s="14">
        <f>746470.35+6630.47+13471.93+2468.78</f>
        <v>769041.53</v>
      </c>
      <c r="G27" s="14">
        <v>862404.82</v>
      </c>
      <c r="H27" s="14">
        <f>+D27+E27-F27</f>
        <v>526143.8599999999</v>
      </c>
      <c r="I27" s="55" t="s">
        <v>13</v>
      </c>
      <c r="K27" s="15">
        <f>143185.89+46118+304513.04-31.63+32358.56</f>
        <v>526143.86</v>
      </c>
    </row>
    <row r="28" spans="3:11" ht="13.5" customHeight="1" thickBot="1">
      <c r="C28" s="12" t="s">
        <v>14</v>
      </c>
      <c r="D28" s="13">
        <v>181849.24999999997</v>
      </c>
      <c r="E28" s="16">
        <f>426224.69-133297.95-5123.81-4602.76</f>
        <v>283200.17</v>
      </c>
      <c r="F28" s="16">
        <f>1148.61+244248.64+6413.1+2168.76</f>
        <v>253979.11000000002</v>
      </c>
      <c r="G28" s="14">
        <v>239256.64</v>
      </c>
      <c r="H28" s="14">
        <f>+D28+E28-F28</f>
        <v>211070.3099999999</v>
      </c>
      <c r="I28" s="56"/>
      <c r="J28" s="15"/>
      <c r="K28" s="15">
        <f>74660.42+14618.65+15050.46+117241.99-10501.21</f>
        <v>211070.31000000003</v>
      </c>
    </row>
    <row r="29" spans="3:11" ht="13.5" customHeight="1" thickBot="1">
      <c r="C29" s="12" t="s">
        <v>15</v>
      </c>
      <c r="D29" s="13">
        <v>112880.82999999999</v>
      </c>
      <c r="E29" s="16">
        <f>-5183.08+201283.85-23403.18</f>
        <v>172697.59000000003</v>
      </c>
      <c r="F29" s="16">
        <f>5666.71+155175.17+533.01</f>
        <v>161374.89</v>
      </c>
      <c r="G29" s="14">
        <v>184651.04</v>
      </c>
      <c r="H29" s="14">
        <f>+D29+E29-F29</f>
        <v>124203.53000000003</v>
      </c>
      <c r="I29" s="56"/>
      <c r="K29" s="15">
        <f>52648.59+67247.72-2617.99+6925.21</f>
        <v>124203.53</v>
      </c>
    </row>
    <row r="30" spans="3:11" ht="13.5" customHeight="1" thickBot="1">
      <c r="C30" s="12" t="s">
        <v>16</v>
      </c>
      <c r="D30" s="13">
        <v>74258.74000000003</v>
      </c>
      <c r="E30" s="16">
        <f>58750.82-4391.06-704.07+70635.44-3963.28-1796.01</f>
        <v>118531.84000000001</v>
      </c>
      <c r="F30" s="16">
        <f>147.54+49120.15+1085.18+58538.47+1971.04</f>
        <v>110862.37999999999</v>
      </c>
      <c r="G30" s="14">
        <v>96594.99</v>
      </c>
      <c r="H30" s="14">
        <f>+D30+E30-F30</f>
        <v>81928.20000000006</v>
      </c>
      <c r="I30" s="56"/>
      <c r="K30" s="15">
        <f>1931.81+25972.24-1861.26+11349.05+27287.64-905.69+18154.41</f>
        <v>81928.2</v>
      </c>
    </row>
    <row r="31" spans="3:12" ht="13.5" customHeight="1" thickBot="1">
      <c r="C31" s="12" t="s">
        <v>17</v>
      </c>
      <c r="D31" s="13">
        <v>-19703.78</v>
      </c>
      <c r="E31" s="16">
        <f>2340.02+0.05</f>
        <v>2340.07</v>
      </c>
      <c r="F31" s="16">
        <f>6.27-475.25+2792.34+12.29</f>
        <v>2335.65</v>
      </c>
      <c r="G31" s="14">
        <f>836.31+5000</f>
        <v>5836.3099999999995</v>
      </c>
      <c r="H31" s="14">
        <f>+D31+E31-F31</f>
        <v>-19699.36</v>
      </c>
      <c r="I31" s="57"/>
      <c r="J31" s="2">
        <f>21.44-18323.13+8.3-3322.47+1792.72-5.23+125.93-1.34</f>
        <v>-19703.780000000002</v>
      </c>
      <c r="K31" s="2">
        <f>5.26-17831.7+2.03-3322.47+1355-19.78+112.53-0.23</f>
        <v>-19699.360000000004</v>
      </c>
      <c r="L31" s="17">
        <f>+H31-K31</f>
        <v>0</v>
      </c>
    </row>
    <row r="32" spans="3:9" ht="13.5" customHeight="1" thickBot="1">
      <c r="C32" s="12" t="s">
        <v>18</v>
      </c>
      <c r="D32" s="18">
        <f>SUM(D27:D31)</f>
        <v>786519.1799999999</v>
      </c>
      <c r="E32" s="18">
        <f>SUM(E27:E31)</f>
        <v>1434720.9200000002</v>
      </c>
      <c r="F32" s="18">
        <f>SUM(F27:F31)</f>
        <v>1297593.5599999998</v>
      </c>
      <c r="G32" s="18">
        <f>SUM(G27:G31)</f>
        <v>1388743.8</v>
      </c>
      <c r="H32" s="18">
        <f>SUM(H27:H31)</f>
        <v>923646.5399999999</v>
      </c>
      <c r="I32" s="12"/>
    </row>
    <row r="33" spans="3:9" ht="13.5" customHeight="1" thickBot="1">
      <c r="C33" s="43" t="s">
        <v>19</v>
      </c>
      <c r="D33" s="43"/>
      <c r="E33" s="43"/>
      <c r="F33" s="43"/>
      <c r="G33" s="43"/>
      <c r="H33" s="43"/>
      <c r="I33" s="43"/>
    </row>
    <row r="34" spans="3:9" ht="57" customHeight="1" thickBot="1">
      <c r="C34" s="19" t="s">
        <v>4</v>
      </c>
      <c r="D34" s="10" t="s">
        <v>5</v>
      </c>
      <c r="E34" s="11" t="s">
        <v>6</v>
      </c>
      <c r="F34" s="11" t="s">
        <v>7</v>
      </c>
      <c r="G34" s="11" t="s">
        <v>8</v>
      </c>
      <c r="H34" s="11" t="s">
        <v>9</v>
      </c>
      <c r="I34" s="20" t="s">
        <v>20</v>
      </c>
    </row>
    <row r="35" spans="3:11" ht="31.5" customHeight="1" thickBot="1">
      <c r="C35" s="9" t="s">
        <v>21</v>
      </c>
      <c r="D35" s="21">
        <v>221469.67999999988</v>
      </c>
      <c r="E35" s="22">
        <f>425590.96-612.99+4481.55+1743.9</f>
        <v>431203.42000000004</v>
      </c>
      <c r="F35" s="22">
        <f>393225.2+3358.74+1381.88</f>
        <v>397965.82</v>
      </c>
      <c r="G35" s="23">
        <f>+E35</f>
        <v>431203.42000000004</v>
      </c>
      <c r="H35" s="23">
        <f aca="true" t="shared" si="0" ref="H35:H41">+D35+E35-F35</f>
        <v>254707.27999999985</v>
      </c>
      <c r="I35" s="44" t="s">
        <v>22</v>
      </c>
      <c r="J35" s="15">
        <f>221559.09-162.51+60.15-2.86+16.6-0.79</f>
        <v>221469.68</v>
      </c>
      <c r="K35" s="15">
        <f>253157.59-8.24+1208.65-28.55+421.96-44.13</f>
        <v>254707.28</v>
      </c>
    </row>
    <row r="36" spans="3:11" ht="14.25" customHeight="1" thickBot="1">
      <c r="C36" s="12" t="s">
        <v>23</v>
      </c>
      <c r="D36" s="13">
        <v>49917.5</v>
      </c>
      <c r="E36" s="14">
        <f>89598-348.3</f>
        <v>89249.7</v>
      </c>
      <c r="F36" s="14">
        <v>82897.35</v>
      </c>
      <c r="G36" s="23">
        <v>56863.01</v>
      </c>
      <c r="H36" s="23">
        <f t="shared" si="0"/>
        <v>56269.850000000006</v>
      </c>
      <c r="I36" s="45"/>
      <c r="J36" s="2">
        <f>49951.18-33.68</f>
        <v>49917.5</v>
      </c>
      <c r="K36" s="2">
        <f>56271.6-1.75</f>
        <v>56269.85</v>
      </c>
    </row>
    <row r="37" spans="3:9" ht="13.5" customHeight="1" thickBot="1">
      <c r="C37" s="19" t="s">
        <v>24</v>
      </c>
      <c r="D37" s="24">
        <v>14515.369999999999</v>
      </c>
      <c r="E37" s="14"/>
      <c r="F37" s="14">
        <v>2293.72</v>
      </c>
      <c r="G37" s="23"/>
      <c r="H37" s="23">
        <f t="shared" si="0"/>
        <v>12221.65</v>
      </c>
      <c r="I37" s="25"/>
    </row>
    <row r="38" spans="3:9" ht="12.75" customHeight="1" hidden="1" thickBot="1">
      <c r="C38" s="12" t="s">
        <v>25</v>
      </c>
      <c r="D38" s="13">
        <v>0</v>
      </c>
      <c r="E38" s="14"/>
      <c r="F38" s="14"/>
      <c r="G38" s="23"/>
      <c r="H38" s="23">
        <f t="shared" si="0"/>
        <v>0</v>
      </c>
      <c r="I38" s="26" t="s">
        <v>26</v>
      </c>
    </row>
    <row r="39" spans="3:11" ht="27" customHeight="1" thickBot="1">
      <c r="C39" s="12" t="s">
        <v>27</v>
      </c>
      <c r="D39" s="13">
        <v>49428.01000000001</v>
      </c>
      <c r="E39" s="14">
        <f>22844.85+0.44+74643.71+0.32-112.96</f>
        <v>97376.36</v>
      </c>
      <c r="F39" s="14">
        <f>58128.08+28622.17+3052.63</f>
        <v>89802.88</v>
      </c>
      <c r="G39" s="23">
        <v>103665.61</v>
      </c>
      <c r="H39" s="23">
        <f t="shared" si="0"/>
        <v>57001.48999999999</v>
      </c>
      <c r="I39" s="27" t="s">
        <v>28</v>
      </c>
      <c r="J39" s="2">
        <f>18387.22-36.97+31077.76</f>
        <v>49428.009999999995</v>
      </c>
      <c r="K39" s="2">
        <f>27912.17+12573.37+16517.85-1.9</f>
        <v>57001.49</v>
      </c>
    </row>
    <row r="40" spans="3:9" ht="27" customHeight="1" thickBot="1">
      <c r="C40" s="12" t="s">
        <v>29</v>
      </c>
      <c r="D40" s="13">
        <v>4997.750000000002</v>
      </c>
      <c r="E40" s="16">
        <f>9588.24-12.67</f>
        <v>9575.57</v>
      </c>
      <c r="F40" s="16">
        <v>8834.12</v>
      </c>
      <c r="G40" s="23">
        <f>+E40</f>
        <v>9575.57</v>
      </c>
      <c r="H40" s="23">
        <f t="shared" si="0"/>
        <v>5739.200000000001</v>
      </c>
      <c r="I40" s="27" t="s">
        <v>30</v>
      </c>
    </row>
    <row r="41" spans="3:10" ht="13.5" customHeight="1" thickBot="1">
      <c r="C41" s="19" t="s">
        <v>31</v>
      </c>
      <c r="D41" s="13">
        <v>33925.079999999994</v>
      </c>
      <c r="E41" s="16">
        <v>70094.87</v>
      </c>
      <c r="F41" s="16">
        <v>62035.66</v>
      </c>
      <c r="G41" s="23">
        <f>+E41</f>
        <v>70094.87</v>
      </c>
      <c r="H41" s="23">
        <f t="shared" si="0"/>
        <v>41984.28999999998</v>
      </c>
      <c r="I41" s="26"/>
      <c r="J41" s="2">
        <f>42008.04-23.75</f>
        <v>41984.29</v>
      </c>
    </row>
    <row r="42" spans="3:10" ht="13.5" customHeight="1" thickBot="1">
      <c r="C42" s="12" t="s">
        <v>32</v>
      </c>
      <c r="D42" s="13">
        <v>27117.790000000008</v>
      </c>
      <c r="E42" s="16">
        <v>61938.36</v>
      </c>
      <c r="F42" s="16">
        <v>56738.97</v>
      </c>
      <c r="G42" s="23">
        <f>+E42</f>
        <v>61938.36</v>
      </c>
      <c r="H42" s="23">
        <f>+D42+E42-F42</f>
        <v>32317.180000000008</v>
      </c>
      <c r="I42" s="27" t="s">
        <v>33</v>
      </c>
      <c r="J42" s="2">
        <f>32318.39-1.21</f>
        <v>32317.18</v>
      </c>
    </row>
    <row r="43" spans="3:11" ht="13.5" customHeight="1" thickBot="1">
      <c r="C43" s="19" t="s">
        <v>34</v>
      </c>
      <c r="D43" s="13">
        <v>12256.830000000002</v>
      </c>
      <c r="E43" s="16">
        <f>105811.1-4822.82+52451.88-2389.89</f>
        <v>151050.27</v>
      </c>
      <c r="F43" s="16">
        <f>82265.74+40773.75</f>
        <v>123039.49</v>
      </c>
      <c r="G43" s="23">
        <f>+E43</f>
        <v>151050.27</v>
      </c>
      <c r="H43" s="23">
        <f>+D43+E43-F43</f>
        <v>40267.60999999997</v>
      </c>
      <c r="I43" s="27"/>
      <c r="J43" s="2">
        <f>4092.55-33.26+8264.71-67.17</f>
        <v>12256.83</v>
      </c>
      <c r="K43" s="2">
        <f>28136.19-1216.11+13949.65-602.12</f>
        <v>40267.60999999999</v>
      </c>
    </row>
    <row r="44" spans="3:9" ht="13.5" customHeight="1" thickBot="1">
      <c r="C44" s="12" t="s">
        <v>35</v>
      </c>
      <c r="D44" s="13">
        <v>538.89</v>
      </c>
      <c r="E44" s="16"/>
      <c r="F44" s="16">
        <v>5.07</v>
      </c>
      <c r="G44" s="23"/>
      <c r="H44" s="23">
        <f>+D44+E44-F44</f>
        <v>533.8199999999999</v>
      </c>
      <c r="I44" s="26"/>
    </row>
    <row r="45" spans="3:9" s="28" customFormat="1" ht="17.25" customHeight="1" thickBot="1">
      <c r="C45" s="12" t="s">
        <v>18</v>
      </c>
      <c r="D45" s="18">
        <f>SUM(D35:D44)</f>
        <v>414166.89999999997</v>
      </c>
      <c r="E45" s="18">
        <f>SUM(E35:E44)</f>
        <v>910488.55</v>
      </c>
      <c r="F45" s="18">
        <f>SUM(F35:F44)</f>
        <v>823613.08</v>
      </c>
      <c r="G45" s="18">
        <f>SUM(G35:G44)</f>
        <v>884391.11</v>
      </c>
      <c r="H45" s="18">
        <f>SUM(H35:H44)</f>
        <v>501042.3699999999</v>
      </c>
      <c r="I45" s="25"/>
    </row>
    <row r="46" spans="3:9" s="28" customFormat="1" ht="17.25" customHeight="1" thickBot="1">
      <c r="C46" s="46" t="s">
        <v>36</v>
      </c>
      <c r="D46" s="46"/>
      <c r="E46" s="46"/>
      <c r="F46" s="46"/>
      <c r="G46" s="46"/>
      <c r="H46" s="46"/>
      <c r="I46" s="46"/>
    </row>
    <row r="47" spans="3:9" s="28" customFormat="1" ht="42.75" customHeight="1" thickBot="1">
      <c r="C47" s="29" t="s">
        <v>37</v>
      </c>
      <c r="D47" s="47" t="s">
        <v>38</v>
      </c>
      <c r="E47" s="48"/>
      <c r="F47" s="48"/>
      <c r="G47" s="48"/>
      <c r="H47" s="49"/>
      <c r="I47" s="30" t="s">
        <v>39</v>
      </c>
    </row>
    <row r="48" spans="3:8" ht="21" customHeight="1">
      <c r="C48" s="31" t="s">
        <v>40</v>
      </c>
      <c r="D48" s="31"/>
      <c r="E48" s="31"/>
      <c r="F48" s="31"/>
      <c r="G48" s="31"/>
      <c r="H48" s="32">
        <f>+H32+H45</f>
        <v>1424688.9099999997</v>
      </c>
    </row>
    <row r="49" spans="3:4" ht="15">
      <c r="C49" s="34" t="s">
        <v>41</v>
      </c>
      <c r="D49" s="34"/>
    </row>
    <row r="50" ht="12.75" customHeight="1">
      <c r="C50" s="35" t="s">
        <v>42</v>
      </c>
    </row>
    <row r="51" spans="3:8" ht="12.75">
      <c r="C51" s="2"/>
      <c r="D51" s="2"/>
      <c r="E51" s="2"/>
      <c r="F51" s="2"/>
      <c r="G51" s="2"/>
      <c r="H51" s="2"/>
    </row>
    <row r="52" spans="4:8" ht="12.75">
      <c r="D52" s="36"/>
      <c r="E52" s="36"/>
      <c r="F52" s="36"/>
      <c r="G52" s="36"/>
      <c r="H52" s="36"/>
    </row>
    <row r="54" spans="4:8" ht="12.75">
      <c r="D54" s="36"/>
      <c r="E54" s="36"/>
      <c r="F54" s="36"/>
      <c r="G54" s="36"/>
      <c r="H54" s="36"/>
    </row>
  </sheetData>
  <sheetProtection/>
  <mergeCells count="10">
    <mergeCell ref="C33:I33"/>
    <mergeCell ref="I35:I36"/>
    <mergeCell ref="C46:I46"/>
    <mergeCell ref="D47:H47"/>
    <mergeCell ref="C21:I21"/>
    <mergeCell ref="C22:I22"/>
    <mergeCell ref="C23:I23"/>
    <mergeCell ref="C24:I24"/>
    <mergeCell ref="C26:I26"/>
    <mergeCell ref="I27:I31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7"/>
  <sheetViews>
    <sheetView tabSelected="1" zoomScaleSheetLayoutView="120" zoomScalePageLayoutView="0" workbookViewId="0" topLeftCell="A16">
      <selection activeCell="D32" sqref="D32"/>
    </sheetView>
  </sheetViews>
  <sheetFormatPr defaultColWidth="9.00390625" defaultRowHeight="12.75"/>
  <cols>
    <col min="1" max="1" width="4.625" style="37" customWidth="1"/>
    <col min="2" max="2" width="12.375" style="37" customWidth="1"/>
    <col min="3" max="3" width="13.25390625" style="37" hidden="1" customWidth="1"/>
    <col min="4" max="4" width="12.125" style="37" customWidth="1"/>
    <col min="5" max="5" width="13.625" style="37" customWidth="1"/>
    <col min="6" max="6" width="13.25390625" style="37" customWidth="1"/>
    <col min="7" max="7" width="14.25390625" style="37" customWidth="1"/>
    <col min="8" max="8" width="15.125" style="37" customWidth="1"/>
    <col min="9" max="9" width="13.75390625" style="37" customWidth="1"/>
    <col min="10" max="16384" width="9.125" style="37" customWidth="1"/>
  </cols>
  <sheetData>
    <row r="13" spans="1:9" ht="15">
      <c r="A13" s="58" t="s">
        <v>43</v>
      </c>
      <c r="B13" s="58"/>
      <c r="C13" s="58"/>
      <c r="D13" s="58"/>
      <c r="E13" s="58"/>
      <c r="F13" s="58"/>
      <c r="G13" s="58"/>
      <c r="H13" s="58"/>
      <c r="I13" s="58"/>
    </row>
    <row r="14" spans="1:9" ht="15">
      <c r="A14" s="58" t="s">
        <v>44</v>
      </c>
      <c r="B14" s="58"/>
      <c r="C14" s="58"/>
      <c r="D14" s="58"/>
      <c r="E14" s="58"/>
      <c r="F14" s="58"/>
      <c r="G14" s="58"/>
      <c r="H14" s="58"/>
      <c r="I14" s="58"/>
    </row>
    <row r="15" spans="1:9" ht="15">
      <c r="A15" s="58" t="s">
        <v>45</v>
      </c>
      <c r="B15" s="58"/>
      <c r="C15" s="58"/>
      <c r="D15" s="58"/>
      <c r="E15" s="58"/>
      <c r="F15" s="58"/>
      <c r="G15" s="58"/>
      <c r="H15" s="58"/>
      <c r="I15" s="58"/>
    </row>
    <row r="16" spans="1:9" ht="60">
      <c r="A16" s="38" t="s">
        <v>46</v>
      </c>
      <c r="B16" s="38" t="s">
        <v>47</v>
      </c>
      <c r="C16" s="38" t="s">
        <v>48</v>
      </c>
      <c r="D16" s="38" t="s">
        <v>49</v>
      </c>
      <c r="E16" s="38" t="s">
        <v>50</v>
      </c>
      <c r="F16" s="39" t="s">
        <v>51</v>
      </c>
      <c r="G16" s="39" t="s">
        <v>52</v>
      </c>
      <c r="H16" s="38" t="s">
        <v>53</v>
      </c>
      <c r="I16" s="38" t="s">
        <v>54</v>
      </c>
    </row>
    <row r="17" spans="1:9" ht="15">
      <c r="A17" s="40" t="s">
        <v>55</v>
      </c>
      <c r="B17" s="41">
        <v>41.35086</v>
      </c>
      <c r="C17" s="41"/>
      <c r="D17" s="41">
        <v>89.2497</v>
      </c>
      <c r="E17" s="41">
        <v>82.89735</v>
      </c>
      <c r="F17" s="41">
        <v>2.93582</v>
      </c>
      <c r="G17" s="41">
        <v>56.86301</v>
      </c>
      <c r="H17" s="41">
        <v>56.26985</v>
      </c>
      <c r="I17" s="41">
        <f>B17+D17+F17-G17</f>
        <v>76.67337</v>
      </c>
    </row>
    <row r="19" ht="15">
      <c r="A19" s="37" t="s">
        <v>56</v>
      </c>
    </row>
    <row r="20" spans="1:6" ht="15">
      <c r="A20" s="37" t="s">
        <v>57</v>
      </c>
      <c r="D20" s="42"/>
      <c r="E20" s="42"/>
      <c r="F20" s="42"/>
    </row>
    <row r="21" spans="1:6" ht="15">
      <c r="A21" s="37" t="s">
        <v>58</v>
      </c>
      <c r="D21" s="42"/>
      <c r="E21" s="42"/>
      <c r="F21" s="42"/>
    </row>
    <row r="22" spans="1:6" ht="15">
      <c r="A22" s="37" t="s">
        <v>59</v>
      </c>
      <c r="D22" s="42"/>
      <c r="E22" s="42"/>
      <c r="F22" s="42"/>
    </row>
    <row r="23" spans="1:6" ht="15">
      <c r="A23" s="37" t="s">
        <v>60</v>
      </c>
      <c r="D23" s="42"/>
      <c r="E23" s="42"/>
      <c r="F23" s="42"/>
    </row>
    <row r="24" spans="1:6" ht="15">
      <c r="A24" s="37" t="s">
        <v>61</v>
      </c>
      <c r="D24" s="42"/>
      <c r="E24" s="42"/>
      <c r="F24" s="42"/>
    </row>
    <row r="25" spans="1:6" ht="15">
      <c r="A25" s="37" t="s">
        <v>62</v>
      </c>
      <c r="D25" s="42"/>
      <c r="E25" s="42"/>
      <c r="F25" s="42"/>
    </row>
    <row r="26" spans="1:6" ht="15">
      <c r="A26" s="37" t="s">
        <v>63</v>
      </c>
      <c r="D26" s="42"/>
      <c r="E26" s="42"/>
      <c r="F26" s="42"/>
    </row>
    <row r="27" spans="4:6" ht="15">
      <c r="D27" s="42"/>
      <c r="E27" s="42"/>
      <c r="F27" s="42"/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2017-04-24T18:31:51Z</dcterms:created>
  <dcterms:modified xsi:type="dcterms:W3CDTF">2017-04-24T19:04:10Z</dcterms:modified>
  <cp:category/>
  <cp:version/>
  <cp:contentType/>
  <cp:contentStatus/>
</cp:coreProperties>
</file>