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<sst xmlns="http://schemas.openxmlformats.org/spreadsheetml/2006/main" count="70" uniqueCount="63">
  <si>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</si>
  <si>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</si>
  <si>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</si>
  <si>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14  по ул. Ларина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</si>
  <si>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</si>
  <si>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</si>
  <si>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</si>
  <si>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</si>
  <si>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</si>
  <si>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</si>
  <si>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</si>
  <si>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</si>
  <si>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</si>
  <si>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</si>
  <si>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</si>
  <si>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</si>
  <si>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</si>
  <si>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</si>
  <si>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</si>
  <si>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</si>
  <si>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</si>
  <si>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</si>
  <si>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Н/2008-72/1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</si>
  <si>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</si>
  <si>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</si>
  <si>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</si>
  <si>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</si>
  <si>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</si>
  <si>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</si>
  <si>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</si>
  <si>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</si>
  <si>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</si>
  <si>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</si>
  <si>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 xml:space="preserve">т/о узлов учета теп/энергии </t>
  </si>
  <si>
    <t xml:space="preserve"> ООО"Энерго-Сервис"</t>
  </si>
  <si>
    <t>Прочие поступления</t>
  </si>
  <si>
    <t>Размещение Интернет оборудования</t>
  </si>
  <si>
    <t>Поступило  за размещение интернет оборудования от ЦИТ "Домашние сети" 2160,00 руб., от  ООО " Перспектива" 5600.00руб</t>
  </si>
  <si>
    <t>ЦИТ "Домашние сети",                                 ООО "Перспектива"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</si>
  <si>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</si>
  <si>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</si>
  <si>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</si>
  <si>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</si>
  <si>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</si>
  <si>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№14  по ул. Ларина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</si>
  <si>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</si>
  <si>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</si>
  <si>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</si>
  <si>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</si>
  <si>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</si>
  <si>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</si>
  <si>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</si>
  <si>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</si>
  <si>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</si>
  <si>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</si>
  <si>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40.16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 Cyr"/>
        <family val="0"/>
      </rPr>
      <t>тыс.рублей, в том числе:</t>
    </r>
  </si>
  <si>
    <t>очистка крыши от снега - 34,94 т.р.</t>
  </si>
  <si>
    <t>ремонт кровли - 0.06 т.р.</t>
  </si>
  <si>
    <t>аварийное обслуживание - 1,72 т.р.</t>
  </si>
  <si>
    <t>ремонт систем ХВС и ГВС  - 0.40 т.р.</t>
  </si>
  <si>
    <t>работы по электрике - 1,88 т.р.</t>
  </si>
  <si>
    <t>установка замка , смена стекол - 0.57 т.р.</t>
  </si>
  <si>
    <t>прочее - 0,59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</si>
</sst>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3" fillId="0" borderId="0" xfId="52">
      <alignment/>
      <protection/>
    </xf>
    <xf numFmtId="0" fontId="33" fillId="0" borderId="17" xfId="52" applyBorder="1" applyAlignment="1">
      <alignment horizontal="center" vertical="center" wrapText="1"/>
      <protection/>
    </xf>
    <xf numFmtId="0" fontId="33" fillId="0" borderId="17" xfId="52" applyFont="1" applyBorder="1" applyAlignment="1">
      <alignment horizontal="center" vertical="center" wrapText="1"/>
      <protection/>
    </xf>
    <xf numFmtId="0" fontId="41" fillId="0" borderId="17" xfId="52" applyFont="1" applyBorder="1" applyAlignment="1">
      <alignment horizontal="center" vertical="center"/>
      <protection/>
    </xf>
    <xf numFmtId="2" fontId="41" fillId="0" borderId="17" xfId="52" applyNumberFormat="1" applyFont="1" applyFill="1" applyBorder="1" applyAlignment="1">
      <alignment horizontal="center" vertical="center"/>
      <protection/>
    </xf>
    <xf numFmtId="0" fontId="33" fillId="0" borderId="0" xfId="52" applyFill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3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1"/>
  <sheetViews>
    <sheetView zoomScalePageLayoutView="0" workbookViewId="0" topLeftCell="D12">
      <selection activeCell="I52" sqref="I52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7.375" style="32" customWidth="1"/>
    <col min="4" max="4" width="13.00390625" style="32" customWidth="1"/>
    <col min="5" max="5" width="11.875" style="32" customWidth="1"/>
    <col min="6" max="6" width="13.25390625" style="32" customWidth="1"/>
    <col min="7" max="7" width="11.875" style="32" customWidth="1"/>
    <col min="8" max="8" width="13.625" style="32" customWidth="1"/>
    <col min="9" max="9" width="25.625" style="32" customWidth="1"/>
    <col min="10" max="11" width="10.125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4.25">
      <c r="C21" s="49" t="s">
        <v>1</v>
      </c>
      <c r="D21" s="49"/>
      <c r="E21" s="49"/>
      <c r="F21" s="49"/>
      <c r="G21" s="49"/>
      <c r="H21" s="49"/>
      <c r="I21" s="49"/>
    </row>
    <row r="22" spans="3:9" ht="12.75">
      <c r="C22" s="50" t="s">
        <v>2</v>
      </c>
      <c r="D22" s="50"/>
      <c r="E22" s="50"/>
      <c r="F22" s="50"/>
      <c r="G22" s="50"/>
      <c r="H22" s="50"/>
      <c r="I22" s="50"/>
    </row>
    <row r="23" spans="3:9" ht="12.75">
      <c r="C23" s="50" t="s">
        <v>3</v>
      </c>
      <c r="D23" s="50"/>
      <c r="E23" s="50"/>
      <c r="F23" s="50"/>
      <c r="G23" s="50"/>
      <c r="H23" s="50"/>
      <c r="I23" s="50"/>
    </row>
    <row r="24" spans="3:9" ht="6" customHeight="1" thickBot="1">
      <c r="C24" s="51"/>
      <c r="D24" s="51"/>
      <c r="E24" s="51"/>
      <c r="F24" s="51"/>
      <c r="G24" s="51"/>
      <c r="H24" s="51"/>
      <c r="I24" s="51"/>
    </row>
    <row r="25" spans="3:9" ht="49.5" customHeight="1" thickBot="1">
      <c r="C25" s="9" t="s">
        <v>4</v>
      </c>
      <c r="D25" s="10" t="s">
        <v>5</v>
      </c>
      <c r="E25" s="11" t="s">
        <v>6</v>
      </c>
      <c r="F25" s="11" t="s">
        <v>7</v>
      </c>
      <c r="G25" s="11" t="s">
        <v>8</v>
      </c>
      <c r="H25" s="11" t="s">
        <v>9</v>
      </c>
      <c r="I25" s="10" t="s">
        <v>10</v>
      </c>
    </row>
    <row r="26" spans="3:9" ht="13.5" customHeight="1" thickBot="1">
      <c r="C26" s="52" t="s">
        <v>11</v>
      </c>
      <c r="D26" s="42"/>
      <c r="E26" s="42"/>
      <c r="F26" s="42"/>
      <c r="G26" s="42"/>
      <c r="H26" s="42"/>
      <c r="I26" s="53"/>
    </row>
    <row r="27" spans="3:11" ht="13.5" customHeight="1" thickBot="1">
      <c r="C27" s="12" t="s">
        <v>12</v>
      </c>
      <c r="D27" s="13">
        <v>156222.91999999993</v>
      </c>
      <c r="E27" s="14">
        <v>1353227.8</v>
      </c>
      <c r="F27" s="14">
        <f>1338041.09+7088.48</f>
        <v>1345129.57</v>
      </c>
      <c r="G27" s="14">
        <v>1359467.42</v>
      </c>
      <c r="H27" s="14">
        <f>+D27+E27-F27</f>
        <v>164321.1499999999</v>
      </c>
      <c r="I27" s="54" t="s">
        <v>13</v>
      </c>
      <c r="K27" s="2">
        <f>160456.98-5937.05+9801.22</f>
        <v>164321.15000000002</v>
      </c>
    </row>
    <row r="28" spans="3:11" ht="13.5" customHeight="1" thickBot="1">
      <c r="C28" s="12" t="s">
        <v>14</v>
      </c>
      <c r="D28" s="13">
        <v>41615.48999999999</v>
      </c>
      <c r="E28" s="15">
        <f>392151.62-34055.87</f>
        <v>358095.75</v>
      </c>
      <c r="F28" s="15">
        <f>1071.45+357794.84+9487.89</f>
        <v>368354.18000000005</v>
      </c>
      <c r="G28" s="14">
        <v>473884.47</v>
      </c>
      <c r="H28" s="14">
        <f>+D28+E28-F28</f>
        <v>31357.05999999994</v>
      </c>
      <c r="I28" s="55"/>
      <c r="K28" s="2">
        <f>1584.16+34879.6-18731.39+13624.69</f>
        <v>31357.060000000005</v>
      </c>
    </row>
    <row r="29" spans="3:11" ht="13.5" customHeight="1" thickBot="1">
      <c r="C29" s="12" t="s">
        <v>15</v>
      </c>
      <c r="D29" s="13">
        <v>20251.48999999999</v>
      </c>
      <c r="E29" s="15">
        <f>230610.63-11818.25</f>
        <v>218792.38</v>
      </c>
      <c r="F29" s="15">
        <f>222849.28+2084.96</f>
        <v>224934.24</v>
      </c>
      <c r="G29" s="14">
        <v>246791.99</v>
      </c>
      <c r="H29" s="14">
        <f>+D29+E29-F29</f>
        <v>14109.630000000005</v>
      </c>
      <c r="I29" s="55"/>
      <c r="K29" s="2">
        <f>17142.21-5732.39+2699.81</f>
        <v>14109.63</v>
      </c>
    </row>
    <row r="30" spans="3:11" ht="13.5" customHeight="1" thickBot="1">
      <c r="C30" s="12" t="s">
        <v>16</v>
      </c>
      <c r="D30" s="13">
        <v>12820.159999999989</v>
      </c>
      <c r="E30" s="15">
        <f>80926.23-4147.45+54533.09-4520.12</f>
        <v>126791.75</v>
      </c>
      <c r="F30" s="15">
        <f>747.25+78286.65+1319.66+50146.13</f>
        <v>130499.69</v>
      </c>
      <c r="G30" s="14">
        <v>150100.59</v>
      </c>
      <c r="H30" s="14">
        <f>+D30+E30-F30</f>
        <v>9112.219999999972</v>
      </c>
      <c r="I30" s="55"/>
      <c r="K30" s="2">
        <f>965.49+6022.64-2007.66+1890.28+4920.84-2679.37</f>
        <v>9112.220000000001</v>
      </c>
    </row>
    <row r="31" spans="3:11" ht="13.5" customHeight="1" thickBot="1">
      <c r="C31" s="12" t="s">
        <v>17</v>
      </c>
      <c r="D31" s="13">
        <v>1683.7799999999952</v>
      </c>
      <c r="E31" s="15">
        <f>6458.68+15084.07</f>
        <v>21542.75</v>
      </c>
      <c r="F31" s="15">
        <f>6110.82+15119.97+26.83</f>
        <v>21257.620000000003</v>
      </c>
      <c r="G31" s="14">
        <f>85577.74+24893.41-4000</f>
        <v>106471.15000000001</v>
      </c>
      <c r="H31" s="14">
        <f>+D31+E31-F31</f>
        <v>1968.9099999999926</v>
      </c>
      <c r="I31" s="56"/>
      <c r="K31" s="2">
        <f>555.44-16.09+1436.67-40.88+33.77</f>
        <v>1968.9099999999999</v>
      </c>
    </row>
    <row r="32" spans="3:9" ht="13.5" customHeight="1" thickBot="1">
      <c r="C32" s="12" t="s">
        <v>18</v>
      </c>
      <c r="D32" s="16">
        <f>SUM(D27:D31)</f>
        <v>232593.83999999988</v>
      </c>
      <c r="E32" s="16">
        <f>SUM(E27:E31)</f>
        <v>2078450.4300000002</v>
      </c>
      <c r="F32" s="16">
        <f>SUM(F27:F31)</f>
        <v>2090175.3</v>
      </c>
      <c r="G32" s="16">
        <f>SUM(G27:G31)</f>
        <v>2336715.6199999996</v>
      </c>
      <c r="H32" s="16">
        <f>SUM(H27:H31)</f>
        <v>220868.96999999983</v>
      </c>
      <c r="I32" s="17"/>
    </row>
    <row r="33" spans="3:9" ht="13.5" customHeight="1" thickBot="1">
      <c r="C33" s="42" t="s">
        <v>19</v>
      </c>
      <c r="D33" s="42"/>
      <c r="E33" s="42"/>
      <c r="F33" s="42"/>
      <c r="G33" s="42"/>
      <c r="H33" s="42"/>
      <c r="I33" s="42"/>
    </row>
    <row r="34" spans="3:9" ht="50.25" customHeight="1" thickBot="1">
      <c r="C34" s="18" t="s">
        <v>4</v>
      </c>
      <c r="D34" s="10" t="s">
        <v>5</v>
      </c>
      <c r="E34" s="11" t="s">
        <v>6</v>
      </c>
      <c r="F34" s="11" t="s">
        <v>7</v>
      </c>
      <c r="G34" s="11" t="s">
        <v>8</v>
      </c>
      <c r="H34" s="11" t="s">
        <v>9</v>
      </c>
      <c r="I34" s="19" t="s">
        <v>20</v>
      </c>
    </row>
    <row r="35" spans="3:11" ht="21.75" customHeight="1" thickBot="1">
      <c r="C35" s="9" t="s">
        <v>21</v>
      </c>
      <c r="D35" s="20">
        <v>78113</v>
      </c>
      <c r="E35" s="21">
        <v>780073.08</v>
      </c>
      <c r="F35" s="21">
        <v>785808.63</v>
      </c>
      <c r="G35" s="21">
        <f>+E35</f>
        <v>780073.08</v>
      </c>
      <c r="H35" s="21">
        <f>+D35+E35-F35</f>
        <v>72377.44999999995</v>
      </c>
      <c r="I35" s="43" t="s">
        <v>22</v>
      </c>
      <c r="J35" s="22">
        <f>78113-D35</f>
        <v>0</v>
      </c>
      <c r="K35" s="22">
        <f>74321.98-1944.53-H35</f>
        <v>0</v>
      </c>
    </row>
    <row r="36" spans="3:10" ht="14.25" customHeight="1" thickBot="1">
      <c r="C36" s="12" t="s">
        <v>23</v>
      </c>
      <c r="D36" s="13">
        <v>13423.26000000001</v>
      </c>
      <c r="E36" s="14">
        <v>134050.8</v>
      </c>
      <c r="F36" s="14">
        <v>135036.43</v>
      </c>
      <c r="G36" s="21">
        <v>40164.23</v>
      </c>
      <c r="H36" s="21">
        <f aca="true" t="shared" si="0" ref="H36:H43">+D36+E36-F36</f>
        <v>12437.630000000005</v>
      </c>
      <c r="I36" s="44"/>
      <c r="J36" s="22">
        <f>12771.79-334.16</f>
        <v>12437.630000000001</v>
      </c>
    </row>
    <row r="37" spans="3:9" ht="13.5" customHeight="1" hidden="1" thickBot="1">
      <c r="C37" s="18" t="s">
        <v>24</v>
      </c>
      <c r="D37" s="23">
        <v>0</v>
      </c>
      <c r="E37" s="14"/>
      <c r="F37" s="14"/>
      <c r="G37" s="21"/>
      <c r="H37" s="21">
        <f t="shared" si="0"/>
        <v>0</v>
      </c>
      <c r="I37" s="24"/>
    </row>
    <row r="38" spans="3:9" ht="12.75" customHeight="1" hidden="1" thickBot="1">
      <c r="C38" s="12" t="s">
        <v>25</v>
      </c>
      <c r="D38" s="13">
        <v>0</v>
      </c>
      <c r="E38" s="14"/>
      <c r="F38" s="14"/>
      <c r="G38" s="21"/>
      <c r="H38" s="21">
        <f t="shared" si="0"/>
        <v>0</v>
      </c>
      <c r="I38" s="25" t="s">
        <v>26</v>
      </c>
    </row>
    <row r="39" spans="3:11" ht="24" customHeight="1" thickBot="1">
      <c r="C39" s="12" t="s">
        <v>27</v>
      </c>
      <c r="D39" s="13">
        <v>17450.24000000002</v>
      </c>
      <c r="E39" s="14">
        <f>130699.44+43566.48</f>
        <v>174265.92</v>
      </c>
      <c r="F39" s="14">
        <f>118188.74+56152.66+1205.84</f>
        <v>175547.24000000002</v>
      </c>
      <c r="G39" s="21">
        <v>149870.31</v>
      </c>
      <c r="H39" s="21">
        <f t="shared" si="0"/>
        <v>16168.920000000013</v>
      </c>
      <c r="I39" s="26" t="s">
        <v>28</v>
      </c>
      <c r="J39" s="2">
        <f>14690.01+2760.23</f>
        <v>17450.24</v>
      </c>
      <c r="K39" s="2">
        <f>12945.11-434.41+2103.83+1554.39</f>
        <v>16168.92</v>
      </c>
    </row>
    <row r="40" spans="3:10" ht="25.5" customHeight="1" thickBot="1">
      <c r="C40" s="12" t="s">
        <v>29</v>
      </c>
      <c r="D40" s="13">
        <v>826.1099999999997</v>
      </c>
      <c r="E40" s="15">
        <v>8249.52</v>
      </c>
      <c r="F40" s="15">
        <v>8310.2</v>
      </c>
      <c r="G40" s="21">
        <f>+E40</f>
        <v>8249.52</v>
      </c>
      <c r="H40" s="21">
        <f t="shared" si="0"/>
        <v>765.4300000000003</v>
      </c>
      <c r="I40" s="26" t="s">
        <v>30</v>
      </c>
      <c r="J40" s="2">
        <f>785.99-20.56</f>
        <v>765.4300000000001</v>
      </c>
    </row>
    <row r="41" spans="3:10" ht="13.5" customHeight="1" thickBot="1">
      <c r="C41" s="18" t="s">
        <v>31</v>
      </c>
      <c r="D41" s="13">
        <v>10979.470000000001</v>
      </c>
      <c r="E41" s="15">
        <v>97943.64</v>
      </c>
      <c r="F41" s="15">
        <v>98303.38</v>
      </c>
      <c r="G41" s="21">
        <f>+E41</f>
        <v>97943.64</v>
      </c>
      <c r="H41" s="21">
        <f t="shared" si="0"/>
        <v>10619.729999999996</v>
      </c>
      <c r="I41" s="25"/>
      <c r="J41" s="2">
        <f>10929.14-309.41</f>
        <v>10619.73</v>
      </c>
    </row>
    <row r="42" spans="3:11" ht="13.5" customHeight="1" thickBot="1">
      <c r="C42" s="18" t="s">
        <v>32</v>
      </c>
      <c r="D42" s="13">
        <v>184.70000000000005</v>
      </c>
      <c r="E42" s="15">
        <f>6820.32+4912.75</f>
        <v>11733.07</v>
      </c>
      <c r="F42" s="15">
        <f>4654.98+6301.25</f>
        <v>10956.23</v>
      </c>
      <c r="G42" s="21">
        <f>+E42</f>
        <v>11733.07</v>
      </c>
      <c r="H42" s="21">
        <f t="shared" si="0"/>
        <v>961.5400000000009</v>
      </c>
      <c r="I42" s="25"/>
      <c r="J42" s="2">
        <f>123.53+61.17</f>
        <v>184.7</v>
      </c>
      <c r="K42" s="2">
        <f>318.94+642.6</f>
        <v>961.54</v>
      </c>
    </row>
    <row r="43" spans="3:10" ht="13.5" customHeight="1" thickBot="1">
      <c r="C43" s="12" t="s">
        <v>33</v>
      </c>
      <c r="D43" s="13">
        <v>5472.610000000008</v>
      </c>
      <c r="E43" s="15">
        <v>54651.72</v>
      </c>
      <c r="F43" s="15">
        <v>55053.58</v>
      </c>
      <c r="G43" s="21">
        <f>+E43</f>
        <v>54651.72</v>
      </c>
      <c r="H43" s="21">
        <f t="shared" si="0"/>
        <v>5070.750000000007</v>
      </c>
      <c r="I43" s="26" t="s">
        <v>34</v>
      </c>
      <c r="J43" s="2">
        <f>5206.98-136.23</f>
        <v>5070.75</v>
      </c>
    </row>
    <row r="44" spans="3:9" s="27" customFormat="1" ht="13.5" customHeight="1" thickBot="1">
      <c r="C44" s="12" t="s">
        <v>18</v>
      </c>
      <c r="D44" s="16">
        <f>SUM(D35:D43)</f>
        <v>126449.39000000004</v>
      </c>
      <c r="E44" s="16">
        <f>SUM(E35:E43)</f>
        <v>1260967.7499999998</v>
      </c>
      <c r="F44" s="16">
        <f>SUM(F35:F43)</f>
        <v>1269015.69</v>
      </c>
      <c r="G44" s="16">
        <f>SUM(G35:G43)</f>
        <v>1142685.5699999998</v>
      </c>
      <c r="H44" s="16">
        <f>SUM(H35:H43)</f>
        <v>118401.44999999995</v>
      </c>
      <c r="I44" s="24"/>
    </row>
    <row r="45" spans="3:9" ht="13.5" customHeight="1" thickBot="1">
      <c r="C45" s="45" t="s">
        <v>35</v>
      </c>
      <c r="D45" s="45"/>
      <c r="E45" s="45"/>
      <c r="F45" s="45"/>
      <c r="G45" s="45"/>
      <c r="H45" s="45"/>
      <c r="I45" s="45"/>
    </row>
    <row r="46" spans="3:9" ht="28.5" customHeight="1" thickBot="1">
      <c r="C46" s="28" t="s">
        <v>36</v>
      </c>
      <c r="D46" s="46" t="s">
        <v>37</v>
      </c>
      <c r="E46" s="47"/>
      <c r="F46" s="47"/>
      <c r="G46" s="47"/>
      <c r="H46" s="48"/>
      <c r="I46" s="29" t="s">
        <v>38</v>
      </c>
    </row>
    <row r="47" spans="3:8" ht="26.25" customHeight="1">
      <c r="C47" s="30" t="s">
        <v>39</v>
      </c>
      <c r="D47" s="30"/>
      <c r="E47" s="30"/>
      <c r="F47" s="30"/>
      <c r="G47" s="30"/>
      <c r="H47" s="31">
        <f>+H32+H44</f>
        <v>339270.4199999998</v>
      </c>
    </row>
    <row r="48" spans="3:4" ht="15" hidden="1">
      <c r="C48" s="33" t="s">
        <v>40</v>
      </c>
      <c r="D48" s="33"/>
    </row>
    <row r="49" ht="12.75" customHeight="1">
      <c r="C49" s="34" t="s">
        <v>41</v>
      </c>
    </row>
    <row r="50" ht="12.75" customHeight="1"/>
    <row r="51" spans="4:6" ht="12.75">
      <c r="D51" s="35"/>
      <c r="E51" s="35"/>
      <c r="F51" s="35"/>
    </row>
  </sheetData>
  <sheetProtection/>
  <mergeCells count="10">
    <mergeCell ref="C33:I33"/>
    <mergeCell ref="I35:I36"/>
    <mergeCell ref="C45:I45"/>
    <mergeCell ref="D46:H46"/>
    <mergeCell ref="C21:I21"/>
    <mergeCell ref="C22:I22"/>
    <mergeCell ref="C23:I23"/>
    <mergeCell ref="C24:I24"/>
    <mergeCell ref="C26:I26"/>
    <mergeCell ref="I27:I31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6"/>
  <sheetViews>
    <sheetView tabSelected="1" zoomScaleSheetLayoutView="120" zoomScalePageLayoutView="0" workbookViewId="0" topLeftCell="A13">
      <selection activeCell="E27" sqref="E27"/>
    </sheetView>
  </sheetViews>
  <sheetFormatPr defaultColWidth="9.00390625" defaultRowHeight="12.75"/>
  <cols>
    <col min="1" max="1" width="4.625" style="36" customWidth="1"/>
    <col min="2" max="2" width="12.375" style="36" customWidth="1"/>
    <col min="3" max="3" width="13.25390625" style="36" hidden="1" customWidth="1"/>
    <col min="4" max="4" width="12.125" style="36" customWidth="1"/>
    <col min="5" max="5" width="13.625" style="36" customWidth="1"/>
    <col min="6" max="6" width="13.25390625" style="36" customWidth="1"/>
    <col min="7" max="7" width="14.25390625" style="36" customWidth="1"/>
    <col min="8" max="8" width="15.125" style="36" customWidth="1"/>
    <col min="9" max="9" width="14.25390625" style="36" customWidth="1"/>
    <col min="10" max="16384" width="9.125" style="36" customWidth="1"/>
  </cols>
  <sheetData>
    <row r="13" spans="1:9" ht="15">
      <c r="A13" s="57" t="s">
        <v>42</v>
      </c>
      <c r="B13" s="57"/>
      <c r="C13" s="57"/>
      <c r="D13" s="57"/>
      <c r="E13" s="57"/>
      <c r="F13" s="57"/>
      <c r="G13" s="57"/>
      <c r="H13" s="57"/>
      <c r="I13" s="57"/>
    </row>
    <row r="14" spans="1:9" ht="15">
      <c r="A14" s="57" t="s">
        <v>43</v>
      </c>
      <c r="B14" s="57"/>
      <c r="C14" s="57"/>
      <c r="D14" s="57"/>
      <c r="E14" s="57"/>
      <c r="F14" s="57"/>
      <c r="G14" s="57"/>
      <c r="H14" s="57"/>
      <c r="I14" s="57"/>
    </row>
    <row r="15" spans="1:9" ht="15">
      <c r="A15" s="57" t="s">
        <v>44</v>
      </c>
      <c r="B15" s="57"/>
      <c r="C15" s="57"/>
      <c r="D15" s="57"/>
      <c r="E15" s="57"/>
      <c r="F15" s="57"/>
      <c r="G15" s="57"/>
      <c r="H15" s="57"/>
      <c r="I15" s="57"/>
    </row>
    <row r="16" spans="1:9" ht="60">
      <c r="A16" s="37" t="s">
        <v>45</v>
      </c>
      <c r="B16" s="37" t="s">
        <v>46</v>
      </c>
      <c r="C16" s="37" t="s">
        <v>47</v>
      </c>
      <c r="D16" s="37" t="s">
        <v>48</v>
      </c>
      <c r="E16" s="37" t="s">
        <v>49</v>
      </c>
      <c r="F16" s="38" t="s">
        <v>50</v>
      </c>
      <c r="G16" s="38" t="s">
        <v>51</v>
      </c>
      <c r="H16" s="37" t="s">
        <v>52</v>
      </c>
      <c r="I16" s="37" t="s">
        <v>53</v>
      </c>
    </row>
    <row r="17" spans="1:9" ht="15">
      <c r="A17" s="39" t="s">
        <v>54</v>
      </c>
      <c r="B17" s="40">
        <v>-296.3154</v>
      </c>
      <c r="C17" s="40"/>
      <c r="D17" s="40">
        <v>134.0508</v>
      </c>
      <c r="E17" s="40">
        <v>135.03643</v>
      </c>
      <c r="F17" s="40">
        <v>7.76</v>
      </c>
      <c r="G17" s="40">
        <v>40.16423</v>
      </c>
      <c r="H17" s="40">
        <v>12.43763</v>
      </c>
      <c r="I17" s="40">
        <f>B17+D17+F17-G17</f>
        <v>-194.66883</v>
      </c>
    </row>
    <row r="19" ht="15">
      <c r="A19" s="36" t="s">
        <v>55</v>
      </c>
    </row>
    <row r="20" ht="15">
      <c r="A20" s="41" t="s">
        <v>56</v>
      </c>
    </row>
    <row r="21" ht="15">
      <c r="A21" s="41" t="s">
        <v>57</v>
      </c>
    </row>
    <row r="22" ht="15">
      <c r="A22" s="41" t="s">
        <v>58</v>
      </c>
    </row>
    <row r="23" ht="15">
      <c r="A23" s="41" t="s">
        <v>59</v>
      </c>
    </row>
    <row r="24" ht="15">
      <c r="A24" s="41" t="s">
        <v>60</v>
      </c>
    </row>
    <row r="25" ht="15">
      <c r="A25" s="41" t="s">
        <v>61</v>
      </c>
    </row>
    <row r="26" ht="15">
      <c r="A26" s="41" t="s">
        <v>62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2017-04-23T19:41:56Z</dcterms:created>
  <dcterms:modified xsi:type="dcterms:W3CDTF">2017-04-24T18:48:34Z</dcterms:modified>
  <cp:category/>
  <cp:version/>
  <cp:contentType/>
  <cp:contentStatus/>
</cp:coreProperties>
</file>