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<sst xmlns="http://schemas.openxmlformats.org/spreadsheetml/2006/main" count="77" uniqueCount="70">
  <si>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</si>
  <si>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</si>
  <si>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</si>
  <si>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ул. Молодцова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</si>
  <si>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</si>
  <si>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</si>
  <si>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</si>
  <si>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</si>
  <si>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</si>
  <si>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</si>
  <si>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</si>
  <si>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</si>
  <si>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</si>
  <si>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</si>
  <si>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</si>
  <si>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</si>
  <si>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</si>
  <si>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</si>
  <si>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</si>
  <si>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</si>
  <si>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</si>
  <si>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</si>
  <si>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Н/2011-110 от 01.11.2011г.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</si>
  <si>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</si>
  <si>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</si>
  <si>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</si>
  <si>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</si>
  <si>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</si>
  <si>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</si>
  <si>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</si>
  <si>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</si>
  <si>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</si>
  <si>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пени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</si>
  <si>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</si>
  <si>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</si>
  <si>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</si>
  <si>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</si>
  <si>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</si>
  <si>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4320,00 руб., ПАО "Вымпелком" 6300.00 руб., ООО "Перспектива" 5600.00руб.</t>
  </si>
  <si>
    <t>ЦИТ "Домашние сети", ОАО "Вымпелком", ИП Медведев</t>
  </si>
  <si>
    <t>Аренда</t>
  </si>
  <si>
    <t>Поступило  за управление и содержание общедомового имущества, и за сбор ТБО от ИП Красивичев А.П. 6829.92 руб., от ООО "Стрелец Сервис" 7516.19 руб.</t>
  </si>
  <si>
    <t>ИП Красивичев А.П.           ООО "Стрелец 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</si>
  <si>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</si>
  <si>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</si>
  <si>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</si>
  <si>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</si>
  <si>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</si>
  <si>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 по ул. Молодцова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</si>
  <si>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</si>
  <si>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</si>
  <si>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</si>
  <si>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</si>
  <si>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</si>
  <si>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</si>
  <si>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</si>
  <si>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</si>
  <si>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</si>
  <si>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</si>
  <si>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572</t>
    </r>
    <r>
      <rPr>
        <b/>
        <sz val="11"/>
        <color indexed="8"/>
        <rFont val="Calibri"/>
        <family val="2"/>
      </rPr>
      <t xml:space="preserve">,91 </t>
    </r>
    <r>
      <rPr>
        <sz val="10"/>
        <rFont val="Arial Cyr"/>
        <family val="0"/>
      </rPr>
      <t>тыс.рублей, в том числе:</t>
    </r>
  </si>
  <si>
    <t xml:space="preserve">ремонт дверей, установка замков, ремонт стен, потолка - 1,96 т.р. </t>
  </si>
  <si>
    <t>ремонт ЦО - 0.77т.р.</t>
  </si>
  <si>
    <t>аварийное обслуживание - 5.85 т.р.</t>
  </si>
  <si>
    <t>очистка крыши от снега - 73.23 т.р.</t>
  </si>
  <si>
    <t>ремонт ливневых воронок - 0,10 т.р.</t>
  </si>
  <si>
    <t>ремонт лифтового оборудования - 52.33 т.р.</t>
  </si>
  <si>
    <t>работы по электрике - 1,69 т.р.</t>
  </si>
  <si>
    <t>ремонт фасада(межпанельные швы) - 434.25 т.р.</t>
  </si>
  <si>
    <t>смена стекол - 1,26 т.р.</t>
  </si>
  <si>
    <t>прочее - 1,47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</si>
</sst>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2" fillId="0" borderId="0" xfId="52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C42">
      <selection activeCell="D50" sqref="D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4" customWidth="1"/>
    <col min="4" max="4" width="13.253906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625" style="34" customWidth="1"/>
    <col min="9" max="9" width="21.75390625" style="34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56" t="s">
        <v>1</v>
      </c>
      <c r="D22" s="56"/>
      <c r="E22" s="56"/>
      <c r="F22" s="56"/>
      <c r="G22" s="56"/>
      <c r="H22" s="56"/>
      <c r="I22" s="56"/>
    </row>
    <row r="23" spans="3:9" ht="12.75">
      <c r="C23" s="57" t="s">
        <v>2</v>
      </c>
      <c r="D23" s="57"/>
      <c r="E23" s="57"/>
      <c r="F23" s="57"/>
      <c r="G23" s="57"/>
      <c r="H23" s="57"/>
      <c r="I23" s="57"/>
    </row>
    <row r="24" spans="3:9" ht="12.75">
      <c r="C24" s="57" t="s">
        <v>3</v>
      </c>
      <c r="D24" s="57"/>
      <c r="E24" s="57"/>
      <c r="F24" s="57"/>
      <c r="G24" s="57"/>
      <c r="H24" s="57"/>
      <c r="I24" s="57"/>
    </row>
    <row r="25" spans="3:9" ht="6" customHeight="1" thickBot="1">
      <c r="C25" s="58"/>
      <c r="D25" s="58"/>
      <c r="E25" s="58"/>
      <c r="F25" s="58"/>
      <c r="G25" s="58"/>
      <c r="H25" s="58"/>
      <c r="I25" s="58"/>
    </row>
    <row r="26" spans="3:9" ht="57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59" t="s">
        <v>11</v>
      </c>
      <c r="D27" s="46"/>
      <c r="E27" s="46"/>
      <c r="F27" s="46"/>
      <c r="G27" s="46"/>
      <c r="H27" s="46"/>
      <c r="I27" s="60"/>
    </row>
    <row r="28" spans="3:11" ht="13.5" customHeight="1" thickBot="1">
      <c r="C28" s="12" t="s">
        <v>12</v>
      </c>
      <c r="D28" s="13">
        <v>288215.75</v>
      </c>
      <c r="E28" s="14">
        <f>3983824.72-21266.52</f>
        <v>3962558.2</v>
      </c>
      <c r="F28" s="14">
        <f>13580.28+3842398.29+0.14+173.5</f>
        <v>3856152.21</v>
      </c>
      <c r="G28" s="14">
        <v>3993070.36</v>
      </c>
      <c r="H28" s="14">
        <f>+D28+E28-F28</f>
        <v>394621.7400000002</v>
      </c>
      <c r="I28" s="61" t="s">
        <v>13</v>
      </c>
      <c r="K28" s="15">
        <f>386405.4-3746.26+361.88+1134.6+10466.12</f>
        <v>394621.74</v>
      </c>
    </row>
    <row r="29" spans="3:11" ht="13.5" customHeight="1" thickBot="1">
      <c r="C29" s="12" t="s">
        <v>14</v>
      </c>
      <c r="D29" s="13">
        <v>169333.57000000007</v>
      </c>
      <c r="E29" s="16">
        <f>1550932.67-199409.52</f>
        <v>1351523.15</v>
      </c>
      <c r="F29" s="16">
        <f>1322123.52+1851.63+5612.68+0.01</f>
        <v>1329587.8399999999</v>
      </c>
      <c r="G29" s="14">
        <v>1512403.15</v>
      </c>
      <c r="H29" s="14">
        <f>+D29+E29-F29</f>
        <v>191268.88000000012</v>
      </c>
      <c r="I29" s="62"/>
      <c r="K29" s="15">
        <f>212240.5-38783.12+5878.7+11808.43-427.27+551.64</f>
        <v>191268.88000000003</v>
      </c>
    </row>
    <row r="30" spans="3:11" ht="13.5" customHeight="1" thickBot="1">
      <c r="C30" s="12" t="s">
        <v>15</v>
      </c>
      <c r="D30" s="13">
        <v>89494.3600000001</v>
      </c>
      <c r="E30" s="16">
        <f>928299.38-51594.09</f>
        <v>876705.29</v>
      </c>
      <c r="F30" s="16">
        <f>0.01+860247.95+6920.48</f>
        <v>867168.44</v>
      </c>
      <c r="G30" s="14">
        <v>927326.34</v>
      </c>
      <c r="H30" s="14">
        <f>+D30+E30-F30</f>
        <v>99031.2100000002</v>
      </c>
      <c r="I30" s="62"/>
      <c r="K30" s="2">
        <f>197.72+100121.57-11441.14+10153.06</f>
        <v>99031.21</v>
      </c>
    </row>
    <row r="31" spans="3:11" ht="13.5" customHeight="1" thickBot="1">
      <c r="C31" s="12" t="s">
        <v>16</v>
      </c>
      <c r="D31" s="13">
        <v>56307.699999999895</v>
      </c>
      <c r="E31" s="16">
        <f>213312.57-19594.9+325762.5-16735.35</f>
        <v>502744.82000000007</v>
      </c>
      <c r="F31" s="16">
        <f>0.01+190169.55+898.46+303521.12+2515.46</f>
        <v>497104.60000000003</v>
      </c>
      <c r="G31" s="14">
        <v>528122.71</v>
      </c>
      <c r="H31" s="14">
        <f>+D31+E31-F31</f>
        <v>61947.919999999984</v>
      </c>
      <c r="I31" s="62"/>
      <c r="K31" s="2">
        <f>64.94+29959.76-4696.25+1829.74+35217.56-4043.16+3615.33</f>
        <v>61947.92</v>
      </c>
    </row>
    <row r="32" spans="3:11" ht="13.5" customHeight="1" thickBot="1">
      <c r="C32" s="12" t="s">
        <v>17</v>
      </c>
      <c r="D32" s="13">
        <v>3833.409999999996</v>
      </c>
      <c r="E32" s="16">
        <f>27998.5-19.6+37415.95-290.71</f>
        <v>65104.14</v>
      </c>
      <c r="F32" s="16">
        <f>0.86+1.19+1.48+26190.28+36034.42+199.12</f>
        <v>62427.35</v>
      </c>
      <c r="G32" s="14">
        <f>59739.95+13678.79</f>
        <v>73418.73999999999</v>
      </c>
      <c r="H32" s="14">
        <f>+D32+E32-F32</f>
        <v>6510.19999999999</v>
      </c>
      <c r="I32" s="63"/>
      <c r="K32" s="2">
        <f>2.45+3.4+4.43+2311.71-357.77+4938.21-228.7+129.62-293.15</f>
        <v>6510.200000000001</v>
      </c>
    </row>
    <row r="33" spans="3:9" ht="13.5" customHeight="1" thickBot="1">
      <c r="C33" s="12" t="s">
        <v>18</v>
      </c>
      <c r="D33" s="17">
        <f>SUM(D28:D32)</f>
        <v>607184.7900000002</v>
      </c>
      <c r="E33" s="17">
        <f>SUM(E28:E32)</f>
        <v>6758635.6</v>
      </c>
      <c r="F33" s="17">
        <f>SUM(F28:F32)</f>
        <v>6612440.4399999995</v>
      </c>
      <c r="G33" s="17">
        <f>SUM(G28:G32)</f>
        <v>7034341.3</v>
      </c>
      <c r="H33" s="17">
        <f>SUM(H28:H32)</f>
        <v>753379.9500000004</v>
      </c>
      <c r="I33" s="12"/>
    </row>
    <row r="34" spans="3:9" ht="13.5" customHeight="1" thickBot="1">
      <c r="C34" s="46" t="s">
        <v>19</v>
      </c>
      <c r="D34" s="46"/>
      <c r="E34" s="46"/>
      <c r="F34" s="46"/>
      <c r="G34" s="46"/>
      <c r="H34" s="46"/>
      <c r="I34" s="46"/>
    </row>
    <row r="35" spans="3:9" ht="63" customHeight="1" thickBot="1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1" ht="21" customHeight="1" thickBot="1">
      <c r="C36" s="9" t="s">
        <v>21</v>
      </c>
      <c r="D36" s="20">
        <v>181564.1799999997</v>
      </c>
      <c r="E36" s="21">
        <f>2696440.16-2192.42+9614.46-5.82+35184.22-20.63+4238.95-3.02+39854.54-28.61</f>
        <v>2783081.830000001</v>
      </c>
      <c r="F36" s="21">
        <f>2654717.42+8613.71+31316.05+3864.23+36215.15+12.5+121.97</f>
        <v>2734861.03</v>
      </c>
      <c r="G36" s="21">
        <f>+E36</f>
        <v>2783081.830000001</v>
      </c>
      <c r="H36" s="21">
        <f>+D36+E36-F36</f>
        <v>229784.9800000009</v>
      </c>
      <c r="I36" s="47" t="s">
        <v>22</v>
      </c>
      <c r="J36" s="22">
        <f>191637.48-10225.79+37.37-21.35+144.72-82.51+16.08-9.14+156.65-89.33-D36</f>
        <v>2.6193447411060333E-10</v>
      </c>
      <c r="K36" s="22">
        <f>222525.36-1583.35+1019.14-8.19+3940.75-31+375.6-3.9+3648.36-37.58+6.13-11.69+59.82-114.47-H36</f>
        <v>-9.022187441587448E-10</v>
      </c>
    </row>
    <row r="37" spans="3:10" ht="21.75" customHeight="1" thickBot="1">
      <c r="C37" s="12" t="s">
        <v>23</v>
      </c>
      <c r="D37" s="13">
        <v>35209.81999999995</v>
      </c>
      <c r="E37" s="14">
        <f>538268.68-622.68</f>
        <v>537646</v>
      </c>
      <c r="F37" s="14">
        <v>529192.31</v>
      </c>
      <c r="G37" s="21">
        <v>572911.33</v>
      </c>
      <c r="H37" s="21">
        <f aca="true" t="shared" si="0" ref="H37:H45">+D37+E37-F37</f>
        <v>43663.50999999989</v>
      </c>
      <c r="I37" s="48"/>
      <c r="J37" s="22">
        <f>44322.38-658.87</f>
        <v>43663.509999999995</v>
      </c>
    </row>
    <row r="38" spans="3:9" ht="13.5" customHeight="1" thickBot="1">
      <c r="C38" s="18" t="s">
        <v>24</v>
      </c>
      <c r="D38" s="23">
        <v>2134.8199999999324</v>
      </c>
      <c r="E38" s="14"/>
      <c r="F38" s="14">
        <v>814.65</v>
      </c>
      <c r="G38" s="21"/>
      <c r="H38" s="21">
        <f t="shared" si="0"/>
        <v>1320.1699999999323</v>
      </c>
      <c r="I38" s="24"/>
    </row>
    <row r="39" spans="3:10" ht="12.75" customHeight="1" thickBot="1">
      <c r="C39" s="12" t="s">
        <v>25</v>
      </c>
      <c r="D39" s="13">
        <v>26019.360000000044</v>
      </c>
      <c r="E39" s="14">
        <f>334075.84-388.36</f>
        <v>333687.48000000004</v>
      </c>
      <c r="F39" s="14">
        <v>332281.65</v>
      </c>
      <c r="G39" s="21">
        <f>+E39</f>
        <v>333687.48000000004</v>
      </c>
      <c r="H39" s="21">
        <f t="shared" si="0"/>
        <v>27425.19000000006</v>
      </c>
      <c r="I39" s="24" t="s">
        <v>26</v>
      </c>
      <c r="J39" s="2">
        <f>27607.85-182.66</f>
        <v>27425.19</v>
      </c>
    </row>
    <row r="40" spans="3:11" ht="26.25" customHeight="1" thickBot="1">
      <c r="C40" s="12" t="s">
        <v>27</v>
      </c>
      <c r="D40" s="13">
        <v>38635.040000000154</v>
      </c>
      <c r="E40" s="14">
        <f>448435.67-474.31+137243.97-203.16</f>
        <v>585002.1699999999</v>
      </c>
      <c r="F40" s="14">
        <f>413347.09+4212.79+158236.95</f>
        <v>575796.8300000001</v>
      </c>
      <c r="G40" s="21">
        <v>423045.75</v>
      </c>
      <c r="H40" s="21">
        <f t="shared" si="0"/>
        <v>47840.380000000005</v>
      </c>
      <c r="I40" s="25" t="s">
        <v>28</v>
      </c>
      <c r="J40" s="2">
        <f>7184.74+33912.26-2461.96</f>
        <v>38635.04</v>
      </c>
      <c r="K40" s="2">
        <f>35011.28-397.01+2971.95+10254.16</f>
        <v>47840.37999999999</v>
      </c>
    </row>
    <row r="41" spans="3:10" ht="28.5" customHeight="1" thickBot="1">
      <c r="C41" s="12" t="s">
        <v>29</v>
      </c>
      <c r="D41" s="13">
        <v>2049.449999999997</v>
      </c>
      <c r="E41" s="16">
        <f>31092.92-25.16</f>
        <v>31067.76</v>
      </c>
      <c r="F41" s="16">
        <v>30567.42</v>
      </c>
      <c r="G41" s="21">
        <f>+E41</f>
        <v>31067.76</v>
      </c>
      <c r="H41" s="21">
        <f t="shared" si="0"/>
        <v>2549.7899999999936</v>
      </c>
      <c r="I41" s="25" t="s">
        <v>30</v>
      </c>
      <c r="J41" s="2">
        <f>2568.22-18.43</f>
        <v>2549.79</v>
      </c>
    </row>
    <row r="42" spans="3:10" ht="13.5" customHeight="1" thickBot="1">
      <c r="C42" s="18" t="s">
        <v>31</v>
      </c>
      <c r="D42" s="13">
        <v>29291.800000000047</v>
      </c>
      <c r="E42" s="16">
        <f>343700.46-291.26</f>
        <v>343409.2</v>
      </c>
      <c r="F42" s="16">
        <v>333750.45</v>
      </c>
      <c r="G42" s="21">
        <f>+E42</f>
        <v>343409.2</v>
      </c>
      <c r="H42" s="21">
        <f t="shared" si="0"/>
        <v>38950.55000000005</v>
      </c>
      <c r="I42" s="24"/>
      <c r="J42" s="2">
        <f>39159.63-209.08</f>
        <v>38950.549999999996</v>
      </c>
    </row>
    <row r="43" spans="3:9" ht="13.5" customHeight="1" thickBot="1">
      <c r="C43" s="18" t="s">
        <v>32</v>
      </c>
      <c r="D43" s="13"/>
      <c r="E43" s="16">
        <v>10000</v>
      </c>
      <c r="F43" s="16">
        <v>8880.21</v>
      </c>
      <c r="G43" s="21"/>
      <c r="H43" s="21">
        <f t="shared" si="0"/>
        <v>1119.7900000000009</v>
      </c>
      <c r="I43" s="24"/>
    </row>
    <row r="44" spans="3:11" ht="13.5" customHeight="1" thickBot="1">
      <c r="C44" s="18" t="s">
        <v>33</v>
      </c>
      <c r="D44" s="13">
        <v>5732.289999999999</v>
      </c>
      <c r="E44" s="16">
        <f>145301.78-812.91+74897.25-1433.59</f>
        <v>217952.53</v>
      </c>
      <c r="F44" s="16">
        <f>104143.91+53559.65</f>
        <v>157703.56</v>
      </c>
      <c r="G44" s="21">
        <f>+E44</f>
        <v>217952.53</v>
      </c>
      <c r="H44" s="21">
        <f t="shared" si="0"/>
        <v>65981.26000000001</v>
      </c>
      <c r="I44" s="24"/>
      <c r="J44" s="2">
        <f>3873.86-121.86+2040.63-60.34</f>
        <v>5732.29</v>
      </c>
      <c r="K44" s="2">
        <f>23330.4-1446.1+44096.96</f>
        <v>65981.26000000001</v>
      </c>
    </row>
    <row r="45" spans="3:10" ht="13.5" customHeight="1" thickBot="1">
      <c r="C45" s="12" t="s">
        <v>34</v>
      </c>
      <c r="D45" s="26">
        <v>5068.639999999985</v>
      </c>
      <c r="E45" s="16">
        <f>76968.84-62.28</f>
        <v>76906.56</v>
      </c>
      <c r="F45" s="16">
        <v>75663.92</v>
      </c>
      <c r="G45" s="21">
        <f>+E45</f>
        <v>76906.56</v>
      </c>
      <c r="H45" s="21">
        <f t="shared" si="0"/>
        <v>6311.279999999984</v>
      </c>
      <c r="I45" s="25" t="s">
        <v>35</v>
      </c>
      <c r="J45" s="2">
        <f>6356.95-45.67</f>
        <v>6311.28</v>
      </c>
    </row>
    <row r="46" spans="3:9" s="28" customFormat="1" ht="13.5" customHeight="1" thickBot="1">
      <c r="C46" s="12" t="s">
        <v>18</v>
      </c>
      <c r="D46" s="17">
        <f>SUM(D36:D45)</f>
        <v>325705.3999999998</v>
      </c>
      <c r="E46" s="17">
        <f>SUM(E36:E45)</f>
        <v>4918753.53</v>
      </c>
      <c r="F46" s="17">
        <f>SUM(F36:F45)</f>
        <v>4779512.029999999</v>
      </c>
      <c r="G46" s="17">
        <f>SUM(G36:G45)</f>
        <v>4782062.44</v>
      </c>
      <c r="H46" s="17">
        <f>SUM(H36:H45)</f>
        <v>464946.9000000008</v>
      </c>
      <c r="I46" s="27"/>
    </row>
    <row r="47" spans="3:9" ht="13.5" customHeight="1" thickBot="1">
      <c r="C47" s="49" t="s">
        <v>36</v>
      </c>
      <c r="D47" s="49"/>
      <c r="E47" s="49"/>
      <c r="F47" s="49"/>
      <c r="G47" s="49"/>
      <c r="H47" s="49"/>
      <c r="I47" s="49"/>
    </row>
    <row r="48" spans="3:9" ht="33" customHeight="1" thickBot="1">
      <c r="C48" s="29" t="s">
        <v>37</v>
      </c>
      <c r="D48" s="50" t="s">
        <v>38</v>
      </c>
      <c r="E48" s="51"/>
      <c r="F48" s="51"/>
      <c r="G48" s="51"/>
      <c r="H48" s="52"/>
      <c r="I48" s="30" t="s">
        <v>39</v>
      </c>
    </row>
    <row r="49" spans="3:9" ht="39" customHeight="1" thickBot="1">
      <c r="C49" s="29" t="s">
        <v>40</v>
      </c>
      <c r="D49" s="53" t="s">
        <v>41</v>
      </c>
      <c r="E49" s="54"/>
      <c r="F49" s="54"/>
      <c r="G49" s="54"/>
      <c r="H49" s="55"/>
      <c r="I49" s="31" t="s">
        <v>42</v>
      </c>
    </row>
    <row r="50" spans="3:8" ht="15.75" customHeight="1">
      <c r="C50" s="32" t="s">
        <v>43</v>
      </c>
      <c r="D50" s="32"/>
      <c r="E50" s="32"/>
      <c r="F50" s="32"/>
      <c r="G50" s="32"/>
      <c r="H50" s="33">
        <f>+H33+H46</f>
        <v>1218326.8500000013</v>
      </c>
    </row>
    <row r="51" spans="3:8" ht="12" customHeight="1" hidden="1">
      <c r="C51" s="35" t="s">
        <v>44</v>
      </c>
      <c r="D51" s="35"/>
      <c r="F51" s="36"/>
      <c r="G51" s="36"/>
      <c r="H51" s="36"/>
    </row>
    <row r="52" ht="12.75" customHeight="1">
      <c r="C52" s="37" t="s">
        <v>45</v>
      </c>
    </row>
    <row r="54" spans="4:8" ht="12.75">
      <c r="D54" s="38"/>
      <c r="E54" s="38"/>
      <c r="F54" s="38"/>
      <c r="G54" s="38"/>
      <c r="H54" s="38"/>
    </row>
    <row r="55" spans="5:6" ht="12.75">
      <c r="E55" s="38"/>
      <c r="F55" s="38"/>
    </row>
  </sheetData>
  <sheetProtection/>
  <mergeCells count="11">
    <mergeCell ref="I28:I32"/>
    <mergeCell ref="C34:I34"/>
    <mergeCell ref="I36:I37"/>
    <mergeCell ref="C47:I47"/>
    <mergeCell ref="D48:H48"/>
    <mergeCell ref="D49:H49"/>
    <mergeCell ref="C22:I22"/>
    <mergeCell ref="C23:I23"/>
    <mergeCell ref="C24:I24"/>
    <mergeCell ref="C25:I25"/>
    <mergeCell ref="C27:I2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abSelected="1" zoomScaleSheetLayoutView="120" zoomScalePageLayoutView="0" workbookViewId="0" topLeftCell="A16">
      <selection activeCell="E32" sqref="E32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9" width="15.125" style="39" customWidth="1"/>
    <col min="10" max="16384" width="9.125" style="39" customWidth="1"/>
  </cols>
  <sheetData>
    <row r="13" spans="1:9" ht="15">
      <c r="A13" s="64" t="s">
        <v>46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47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4" t="s">
        <v>48</v>
      </c>
      <c r="B15" s="64"/>
      <c r="C15" s="64"/>
      <c r="D15" s="64"/>
      <c r="E15" s="64"/>
      <c r="F15" s="64"/>
      <c r="G15" s="64"/>
      <c r="H15" s="64"/>
      <c r="I15" s="64"/>
    </row>
    <row r="16" spans="1:9" ht="60">
      <c r="A16" s="40" t="s">
        <v>49</v>
      </c>
      <c r="B16" s="40" t="s">
        <v>50</v>
      </c>
      <c r="C16" s="40" t="s">
        <v>51</v>
      </c>
      <c r="D16" s="40" t="s">
        <v>52</v>
      </c>
      <c r="E16" s="40" t="s">
        <v>53</v>
      </c>
      <c r="F16" s="41" t="s">
        <v>54</v>
      </c>
      <c r="G16" s="41" t="s">
        <v>55</v>
      </c>
      <c r="H16" s="40" t="s">
        <v>56</v>
      </c>
      <c r="I16" s="40" t="s">
        <v>57</v>
      </c>
    </row>
    <row r="17" spans="1:9" ht="15">
      <c r="A17" s="42" t="s">
        <v>58</v>
      </c>
      <c r="B17" s="43">
        <v>-164.77169</v>
      </c>
      <c r="C17" s="43"/>
      <c r="D17" s="43">
        <v>537.646</v>
      </c>
      <c r="E17" s="43">
        <v>529.19231</v>
      </c>
      <c r="F17" s="43">
        <f>14.34611+16.22</f>
        <v>30.56611</v>
      </c>
      <c r="G17" s="43">
        <v>572.91133</v>
      </c>
      <c r="H17" s="43">
        <v>43.66351</v>
      </c>
      <c r="I17" s="43">
        <f>B17+D17+F17-G17</f>
        <v>-169.47091000000012</v>
      </c>
    </row>
    <row r="19" ht="15">
      <c r="A19" s="39" t="s">
        <v>59</v>
      </c>
    </row>
    <row r="20" ht="15">
      <c r="A20" s="44" t="s">
        <v>60</v>
      </c>
    </row>
    <row r="21" ht="15">
      <c r="A21" s="44" t="s">
        <v>61</v>
      </c>
    </row>
    <row r="22" ht="15">
      <c r="A22" s="44" t="s">
        <v>62</v>
      </c>
    </row>
    <row r="23" ht="15">
      <c r="A23" s="44" t="s">
        <v>63</v>
      </c>
    </row>
    <row r="24" ht="15">
      <c r="A24" s="44" t="s">
        <v>64</v>
      </c>
    </row>
    <row r="25" ht="15">
      <c r="A25" s="44" t="s">
        <v>65</v>
      </c>
    </row>
    <row r="26" ht="15">
      <c r="A26" s="44" t="s">
        <v>66</v>
      </c>
    </row>
    <row r="27" spans="1:6" ht="15">
      <c r="A27" s="44" t="s">
        <v>67</v>
      </c>
      <c r="D27" s="45"/>
      <c r="E27" s="45"/>
      <c r="F27" s="45"/>
    </row>
    <row r="28" ht="15">
      <c r="A28" s="44" t="s">
        <v>68</v>
      </c>
    </row>
    <row r="29" ht="15">
      <c r="A29" s="44" t="s">
        <v>69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2017-04-23T19:53:19Z</dcterms:created>
  <dcterms:modified xsi:type="dcterms:W3CDTF">2017-04-24T18:55:56Z</dcterms:modified>
  <cp:category/>
  <cp:version/>
  <cp:contentType/>
  <cp:contentStatus/>
</cp:coreProperties>
</file>