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<sst xmlns="http://schemas.openxmlformats.org/spreadsheetml/2006/main" count="71" uniqueCount="64">
  <si>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</si>
  <si>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</si>
  <si>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</si>
  <si>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  по ул. Школьная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</si>
  <si>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</si>
  <si>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</si>
  <si>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</si>
  <si>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</si>
  <si>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</si>
  <si>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</si>
  <si>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</si>
  <si>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</si>
  <si>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</si>
  <si>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</si>
  <si>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</si>
  <si>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</si>
  <si>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</si>
  <si>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</si>
  <si>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</si>
  <si>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</si>
  <si>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</si>
  <si>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</si>
  <si>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Н/2008-10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</si>
  <si>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</si>
  <si>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</si>
  <si>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</si>
  <si>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</si>
  <si>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</si>
  <si>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</si>
  <si>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</si>
  <si>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</si>
  <si>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</si>
  <si>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</si>
  <si>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</si>
  <si>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</si>
  <si>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</si>
  <si>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</si>
  <si>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>Поступило  за размещение интернет оборудования от ЦИТ "Домашние сети" 4320.00 руб.,  от ООО "Перспектива" 5600.00руб.</t>
  </si>
  <si>
    <t>ЦИТ "Домашние сети"</t>
  </si>
  <si>
    <t xml:space="preserve">Аренда </t>
  </si>
  <si>
    <t>Поступило  за управление и содержание общедомового имущества, и за сбор ТБО от ИП Саакян Г.Р. 9216.13 руб., от ИП Благовский А.Ю. 13652.74 руб.</t>
  </si>
  <si>
    <t>ИП Саакян Г.Р.,                 ИП Благовский А.Ю.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</si>
  <si>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</si>
  <si>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</si>
  <si>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</si>
  <si>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</si>
  <si>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</si>
  <si>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1 по ул. Школьная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</si>
  <si>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</si>
  <si>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</si>
  <si>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</si>
  <si>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</si>
  <si>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</si>
  <si>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</si>
  <si>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</si>
  <si>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</si>
  <si>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</si>
  <si>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</si>
  <si>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5</t>
    </r>
    <r>
      <rPr>
        <b/>
        <sz val="11"/>
        <color indexed="8"/>
        <rFont val="Calibri"/>
        <family val="2"/>
      </rPr>
      <t xml:space="preserve">6,24 </t>
    </r>
    <r>
      <rPr>
        <sz val="10"/>
        <rFont val="Arial Cyr"/>
        <family val="0"/>
      </rPr>
      <t>тыс.рублей, в том числе:</t>
    </r>
  </si>
  <si>
    <t>ремонт фасада (межпанельные швы) - 33.75 т.р.</t>
  </si>
  <si>
    <t>демонтаж и установка питерфлоу - 19.32 т.р.</t>
  </si>
  <si>
    <t>прочее - 2.54 т.р.</t>
  </si>
  <si>
    <t>ремонт покрытия лестничной площадки - 0,14 т.р.</t>
  </si>
  <si>
    <t>аварийное обслуживание - 0.49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</si>
</sst>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9" fillId="0" borderId="13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0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2" fillId="0" borderId="0" xfId="52">
      <alignment/>
      <protection/>
    </xf>
    <xf numFmtId="0" fontId="32" fillId="0" borderId="17" xfId="52" applyBorder="1" applyAlignment="1">
      <alignment horizontal="center" vertical="center" wrapText="1"/>
      <protection/>
    </xf>
    <xf numFmtId="0" fontId="32" fillId="0" borderId="17" xfId="52" applyFont="1" applyBorder="1" applyAlignment="1">
      <alignment horizontal="center" vertical="center" wrapText="1"/>
      <protection/>
    </xf>
    <xf numFmtId="0" fontId="40" fillId="0" borderId="17" xfId="52" applyFont="1" applyBorder="1" applyAlignment="1">
      <alignment horizontal="center" vertical="center"/>
      <protection/>
    </xf>
    <xf numFmtId="2" fontId="40" fillId="0" borderId="17" xfId="52" applyNumberFormat="1" applyFont="1" applyFill="1" applyBorder="1" applyAlignment="1">
      <alignment horizontal="center" vertical="center"/>
      <protection/>
    </xf>
    <xf numFmtId="0" fontId="32" fillId="0" borderId="0" xfId="52" applyFont="1" applyFill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2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2"/>
  <sheetViews>
    <sheetView zoomScalePageLayoutView="0" workbookViewId="0" topLeftCell="C39">
      <selection activeCell="E53" sqref="E53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9.25390625" style="34" customWidth="1"/>
    <col min="4" max="4" width="13.125" style="34" customWidth="1"/>
    <col min="5" max="5" width="11.875" style="34" customWidth="1"/>
    <col min="6" max="6" width="13.25390625" style="34" customWidth="1"/>
    <col min="7" max="7" width="11.875" style="34" customWidth="1"/>
    <col min="8" max="8" width="13.00390625" style="34" customWidth="1"/>
    <col min="9" max="9" width="22.125" style="34" customWidth="1"/>
    <col min="10" max="10" width="10.125" style="2" hidden="1" customWidth="1"/>
    <col min="11" max="11" width="9.625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4.25">
      <c r="C21" s="51" t="s">
        <v>1</v>
      </c>
      <c r="D21" s="51"/>
      <c r="E21" s="51"/>
      <c r="F21" s="51"/>
      <c r="G21" s="51"/>
      <c r="H21" s="51"/>
      <c r="I21" s="51"/>
    </row>
    <row r="22" spans="3:9" ht="12.75">
      <c r="C22" s="52" t="s">
        <v>2</v>
      </c>
      <c r="D22" s="52"/>
      <c r="E22" s="52"/>
      <c r="F22" s="52"/>
      <c r="G22" s="52"/>
      <c r="H22" s="52"/>
      <c r="I22" s="52"/>
    </row>
    <row r="23" spans="3:9" ht="12.75">
      <c r="C23" s="52" t="s">
        <v>3</v>
      </c>
      <c r="D23" s="52"/>
      <c r="E23" s="52"/>
      <c r="F23" s="52"/>
      <c r="G23" s="52"/>
      <c r="H23" s="52"/>
      <c r="I23" s="52"/>
    </row>
    <row r="24" spans="3:9" ht="6" customHeight="1" thickBot="1">
      <c r="C24" s="53"/>
      <c r="D24" s="53"/>
      <c r="E24" s="53"/>
      <c r="F24" s="53"/>
      <c r="G24" s="53"/>
      <c r="H24" s="53"/>
      <c r="I24" s="53"/>
    </row>
    <row r="25" spans="3:9" ht="60" customHeight="1" thickBot="1">
      <c r="C25" s="9" t="s">
        <v>4</v>
      </c>
      <c r="D25" s="10" t="s">
        <v>5</v>
      </c>
      <c r="E25" s="11" t="s">
        <v>6</v>
      </c>
      <c r="F25" s="11" t="s">
        <v>7</v>
      </c>
      <c r="G25" s="11" t="s">
        <v>8</v>
      </c>
      <c r="H25" s="11" t="s">
        <v>9</v>
      </c>
      <c r="I25" s="10" t="s">
        <v>10</v>
      </c>
    </row>
    <row r="26" spans="3:9" ht="13.5" customHeight="1" thickBot="1">
      <c r="C26" s="54" t="s">
        <v>11</v>
      </c>
      <c r="D26" s="44"/>
      <c r="E26" s="44"/>
      <c r="F26" s="44"/>
      <c r="G26" s="44"/>
      <c r="H26" s="44"/>
      <c r="I26" s="55"/>
    </row>
    <row r="27" spans="3:11" ht="13.5" customHeight="1" thickBot="1">
      <c r="C27" s="12" t="s">
        <v>12</v>
      </c>
      <c r="D27" s="13">
        <v>384001.1200000001</v>
      </c>
      <c r="E27" s="14">
        <f>1931211.56-10222.87</f>
        <v>1920988.69</v>
      </c>
      <c r="F27" s="14">
        <f>1829901.05+785.85+10552.1+2155.16</f>
        <v>1843394.1600000001</v>
      </c>
      <c r="G27" s="14">
        <v>1934220.56</v>
      </c>
      <c r="H27" s="15">
        <f>+D27+E27-F27</f>
        <v>461595.6499999999</v>
      </c>
      <c r="I27" s="56" t="s">
        <v>13</v>
      </c>
      <c r="K27" s="16">
        <f>9065.65+379116.85+43863.45+29549.7</f>
        <v>461595.65</v>
      </c>
    </row>
    <row r="28" spans="3:11" ht="13.5" customHeight="1" thickBot="1">
      <c r="C28" s="12" t="s">
        <v>14</v>
      </c>
      <c r="D28" s="13">
        <v>180741.3799999999</v>
      </c>
      <c r="E28" s="17">
        <f>673153.13-121529.6-1434.45-170.4</f>
        <v>550018.68</v>
      </c>
      <c r="F28" s="17">
        <f>380.75+1553.69+5829.31+506419.79</f>
        <v>514183.54</v>
      </c>
      <c r="G28" s="14">
        <v>652050.39</v>
      </c>
      <c r="H28" s="15">
        <f>+D28+E28-F28</f>
        <v>216576.51999999996</v>
      </c>
      <c r="I28" s="57"/>
      <c r="K28" s="16">
        <f>170337.66-10021.95+30861.66+19095.04+6304.11</f>
        <v>216576.52</v>
      </c>
    </row>
    <row r="29" spans="3:11" ht="13.5" customHeight="1" thickBot="1">
      <c r="C29" s="12" t="s">
        <v>15</v>
      </c>
      <c r="D29" s="13">
        <v>91738.02999999991</v>
      </c>
      <c r="E29" s="17">
        <f>-1310.99+415790.89-42569.97</f>
        <v>371909.93000000005</v>
      </c>
      <c r="F29" s="17">
        <f>113.33+4883.13+362243.25</f>
        <v>367239.71</v>
      </c>
      <c r="G29" s="14">
        <v>531194.46</v>
      </c>
      <c r="H29" s="15">
        <f>+D29+E29-F29</f>
        <v>96408.24999999994</v>
      </c>
      <c r="I29" s="57"/>
      <c r="K29" s="2">
        <f>2143.39+27031.3+70859.64-3626.08</f>
        <v>96408.25</v>
      </c>
    </row>
    <row r="30" spans="3:11" ht="13.5" customHeight="1" thickBot="1">
      <c r="C30" s="12" t="s">
        <v>16</v>
      </c>
      <c r="D30" s="13">
        <v>57312.71000000008</v>
      </c>
      <c r="E30" s="17">
        <f>-460.31+145911.16-14926.51-266.84+92804.56-15836.26</f>
        <v>207225.8</v>
      </c>
      <c r="F30" s="17">
        <f>1707.74+127175.36+926.21+71217.36+42.04</f>
        <v>201068.71000000002</v>
      </c>
      <c r="G30" s="14">
        <v>274239.78</v>
      </c>
      <c r="H30" s="15">
        <f>+D30+E30-F30</f>
        <v>63469.80000000005</v>
      </c>
      <c r="I30" s="57"/>
      <c r="K30" s="16">
        <f>9328.18+25608.76-1260+4363.67+26161.6-1350.23+617.82</f>
        <v>63469.799999999996</v>
      </c>
    </row>
    <row r="31" spans="3:11" ht="13.5" customHeight="1" thickBot="1">
      <c r="C31" s="12" t="s">
        <v>17</v>
      </c>
      <c r="D31" s="13">
        <v>7863.679999999993</v>
      </c>
      <c r="E31" s="17">
        <f>15416.82+11887.37</f>
        <v>27304.190000000002</v>
      </c>
      <c r="F31" s="17">
        <f>296.36+16352.27+11525.94+5.66+19.37+6.27</f>
        <v>28205.87</v>
      </c>
      <c r="G31" s="14">
        <f>35155.54+74815.74</f>
        <v>109971.28</v>
      </c>
      <c r="H31" s="15">
        <f>+D31+E31-F31</f>
        <v>6961.999999999996</v>
      </c>
      <c r="I31" s="58"/>
      <c r="K31" s="16">
        <f>733.48-44.66+3129.64+2869.57+57+195.24+21.73</f>
        <v>6962</v>
      </c>
    </row>
    <row r="32" spans="3:9" ht="13.5" customHeight="1" thickBot="1">
      <c r="C32" s="12" t="s">
        <v>18</v>
      </c>
      <c r="D32" s="18">
        <f>SUM(D27:D31)</f>
        <v>721656.9199999999</v>
      </c>
      <c r="E32" s="18">
        <f>SUM(E27:E31)</f>
        <v>3077447.29</v>
      </c>
      <c r="F32" s="18">
        <f>SUM(F27:F31)</f>
        <v>2954091.99</v>
      </c>
      <c r="G32" s="18">
        <f>SUM(G27:G31)</f>
        <v>3501676.47</v>
      </c>
      <c r="H32" s="18">
        <f>SUM(H27:H31)</f>
        <v>845012.22</v>
      </c>
      <c r="I32" s="12"/>
    </row>
    <row r="33" spans="3:9" ht="13.5" customHeight="1" thickBot="1">
      <c r="C33" s="44" t="s">
        <v>19</v>
      </c>
      <c r="D33" s="44"/>
      <c r="E33" s="44"/>
      <c r="F33" s="44"/>
      <c r="G33" s="44"/>
      <c r="H33" s="44"/>
      <c r="I33" s="44"/>
    </row>
    <row r="34" spans="3:9" ht="48" customHeight="1" thickBot="1">
      <c r="C34" s="19" t="s">
        <v>4</v>
      </c>
      <c r="D34" s="10" t="s">
        <v>5</v>
      </c>
      <c r="E34" s="11" t="s">
        <v>6</v>
      </c>
      <c r="F34" s="11" t="s">
        <v>7</v>
      </c>
      <c r="G34" s="11" t="s">
        <v>8</v>
      </c>
      <c r="H34" s="11" t="s">
        <v>9</v>
      </c>
      <c r="I34" s="20" t="s">
        <v>20</v>
      </c>
    </row>
    <row r="35" spans="3:11" ht="32.25" customHeight="1" thickBot="1">
      <c r="C35" s="9" t="s">
        <v>21</v>
      </c>
      <c r="D35" s="21">
        <v>202347.58999999985</v>
      </c>
      <c r="E35" s="22">
        <f>1124424.98+14679.92+4230.14</f>
        <v>1143335.0399999998</v>
      </c>
      <c r="F35" s="22">
        <f>3449.19+12283.42+1080245.04</f>
        <v>1095977.6500000001</v>
      </c>
      <c r="G35" s="22">
        <f>+E35</f>
        <v>1143335.0399999998</v>
      </c>
      <c r="H35" s="22">
        <f aca="true" t="shared" si="0" ref="H35:H43">+D35+E35-F35</f>
        <v>249704.97999999952</v>
      </c>
      <c r="I35" s="45" t="s">
        <v>22</v>
      </c>
      <c r="J35" s="23">
        <f>202175.02+42.35-3.53+145.91-12.16-D35</f>
        <v>0</v>
      </c>
      <c r="K35" s="16">
        <f>819.77+2530.25+246354.96-H35</f>
        <v>4.656612873077393E-10</v>
      </c>
    </row>
    <row r="36" spans="3:10" ht="14.25" customHeight="1" thickBot="1">
      <c r="C36" s="12" t="s">
        <v>23</v>
      </c>
      <c r="D36" s="13">
        <v>42054.879999999976</v>
      </c>
      <c r="E36" s="14">
        <v>236156.01</v>
      </c>
      <c r="F36" s="14">
        <v>226465.32</v>
      </c>
      <c r="G36" s="22">
        <v>56241.98</v>
      </c>
      <c r="H36" s="22">
        <f>+D36+E36-F36</f>
        <v>51745.57000000001</v>
      </c>
      <c r="I36" s="46"/>
      <c r="J36" s="23"/>
    </row>
    <row r="37" spans="3:9" ht="13.5" customHeight="1" thickBot="1">
      <c r="C37" s="19" t="s">
        <v>24</v>
      </c>
      <c r="D37" s="24">
        <v>12700.95</v>
      </c>
      <c r="E37" s="14"/>
      <c r="F37" s="14">
        <v>1296.84</v>
      </c>
      <c r="G37" s="22"/>
      <c r="H37" s="22">
        <f t="shared" si="0"/>
        <v>11404.11</v>
      </c>
      <c r="I37" s="25"/>
    </row>
    <row r="38" spans="3:9" ht="12.75" customHeight="1" hidden="1" thickBot="1">
      <c r="C38" s="12" t="s">
        <v>25</v>
      </c>
      <c r="D38" s="13">
        <v>0</v>
      </c>
      <c r="E38" s="14"/>
      <c r="F38" s="14"/>
      <c r="G38" s="22"/>
      <c r="H38" s="22">
        <f t="shared" si="0"/>
        <v>0</v>
      </c>
      <c r="I38" s="26" t="s">
        <v>26</v>
      </c>
    </row>
    <row r="39" spans="3:11" ht="32.25" customHeight="1" thickBot="1">
      <c r="C39" s="12" t="s">
        <v>27</v>
      </c>
      <c r="D39" s="13">
        <v>45478.870000000024</v>
      </c>
      <c r="E39" s="14">
        <f>196733.23+60223.06</f>
        <v>256956.29</v>
      </c>
      <c r="F39" s="14">
        <f>71918.98+3769.03+170810.57</f>
        <v>246498.58000000002</v>
      </c>
      <c r="G39" s="22">
        <v>314982.65</v>
      </c>
      <c r="H39" s="22">
        <f t="shared" si="0"/>
        <v>55936.580000000016</v>
      </c>
      <c r="I39" s="27" t="s">
        <v>28</v>
      </c>
      <c r="J39" s="2">
        <f>19164.27+28399.79-2085.19</f>
        <v>45478.869999999995</v>
      </c>
      <c r="K39" s="2">
        <f>27826.83-1904.17+14859.77-241.09+15395.24</f>
        <v>55936.58000000001</v>
      </c>
    </row>
    <row r="40" spans="3:9" ht="33.75" customHeight="1" thickBot="1">
      <c r="C40" s="12" t="s">
        <v>29</v>
      </c>
      <c r="D40" s="13">
        <v>7513.379999999997</v>
      </c>
      <c r="E40" s="17">
        <v>42269.19</v>
      </c>
      <c r="F40" s="17">
        <v>40534.06</v>
      </c>
      <c r="G40" s="22">
        <f>+E40</f>
        <v>42269.19</v>
      </c>
      <c r="H40" s="22">
        <f t="shared" si="0"/>
        <v>9248.510000000002</v>
      </c>
      <c r="I40" s="27" t="s">
        <v>30</v>
      </c>
    </row>
    <row r="41" spans="3:10" ht="13.5" customHeight="1" thickBot="1">
      <c r="C41" s="19" t="s">
        <v>31</v>
      </c>
      <c r="D41" s="13">
        <v>34476.09999999992</v>
      </c>
      <c r="E41" s="17">
        <v>152259.59</v>
      </c>
      <c r="F41" s="17">
        <v>143394.23</v>
      </c>
      <c r="G41" s="22">
        <f>+E41</f>
        <v>152259.59</v>
      </c>
      <c r="H41" s="22">
        <f t="shared" si="0"/>
        <v>43341.459999999905</v>
      </c>
      <c r="I41" s="26"/>
      <c r="J41" s="2">
        <f>43510.35-168.89</f>
        <v>43341.46</v>
      </c>
    </row>
    <row r="42" spans="3:11" ht="13.5" customHeight="1" thickBot="1">
      <c r="C42" s="19" t="s">
        <v>32</v>
      </c>
      <c r="D42" s="13">
        <v>6999.210000000001</v>
      </c>
      <c r="E42" s="17">
        <f>83696.18-749.7+45708.87-371.22</f>
        <v>128284.13</v>
      </c>
      <c r="F42" s="17">
        <f>29358.47+56257.34</f>
        <v>85615.81</v>
      </c>
      <c r="G42" s="22">
        <f>+E42</f>
        <v>128284.13</v>
      </c>
      <c r="H42" s="14">
        <f t="shared" si="0"/>
        <v>49667.53</v>
      </c>
      <c r="I42" s="26"/>
      <c r="J42" s="2">
        <f>4599.35+2399.86</f>
        <v>6999.210000000001</v>
      </c>
      <c r="K42" s="2">
        <f>31288.49+18379.04</f>
        <v>49667.53</v>
      </c>
    </row>
    <row r="43" spans="3:9" ht="13.5" customHeight="1" thickBot="1">
      <c r="C43" s="12" t="s">
        <v>33</v>
      </c>
      <c r="D43" s="13">
        <v>12967.920000000013</v>
      </c>
      <c r="E43" s="17">
        <v>76035.76</v>
      </c>
      <c r="F43" s="17">
        <v>72890.08</v>
      </c>
      <c r="G43" s="22">
        <f>+E43</f>
        <v>76035.76</v>
      </c>
      <c r="H43" s="14">
        <f t="shared" si="0"/>
        <v>16113.600000000006</v>
      </c>
      <c r="I43" s="27" t="s">
        <v>34</v>
      </c>
    </row>
    <row r="44" spans="3:9" s="28" customFormat="1" ht="13.5" customHeight="1" thickBot="1">
      <c r="C44" s="12" t="s">
        <v>18</v>
      </c>
      <c r="D44" s="18">
        <f>SUM(D35:D43)</f>
        <v>364538.8999999998</v>
      </c>
      <c r="E44" s="18">
        <f>SUM(E35:E43)</f>
        <v>2035296.01</v>
      </c>
      <c r="F44" s="18">
        <f>SUM(F35:F43)</f>
        <v>1912672.5700000005</v>
      </c>
      <c r="G44" s="18">
        <f>SUM(G35:G43)</f>
        <v>1913408.34</v>
      </c>
      <c r="H44" s="18">
        <f>SUM(H35:H43)</f>
        <v>487162.3399999994</v>
      </c>
      <c r="I44" s="25"/>
    </row>
    <row r="45" spans="3:9" ht="13.5" customHeight="1" thickBot="1">
      <c r="C45" s="47" t="s">
        <v>35</v>
      </c>
      <c r="D45" s="47"/>
      <c r="E45" s="47"/>
      <c r="F45" s="47"/>
      <c r="G45" s="47"/>
      <c r="H45" s="47"/>
      <c r="I45" s="47"/>
    </row>
    <row r="46" spans="3:9" ht="28.5" customHeight="1" thickBot="1">
      <c r="C46" s="29" t="s">
        <v>36</v>
      </c>
      <c r="D46" s="48" t="s">
        <v>37</v>
      </c>
      <c r="E46" s="49"/>
      <c r="F46" s="49"/>
      <c r="G46" s="49"/>
      <c r="H46" s="50"/>
      <c r="I46" s="30" t="s">
        <v>38</v>
      </c>
    </row>
    <row r="47" spans="3:9" ht="30.75" customHeight="1" thickBot="1">
      <c r="C47" s="29" t="s">
        <v>39</v>
      </c>
      <c r="D47" s="48" t="s">
        <v>40</v>
      </c>
      <c r="E47" s="49"/>
      <c r="F47" s="49"/>
      <c r="G47" s="49"/>
      <c r="H47" s="50"/>
      <c r="I47" s="31" t="s">
        <v>41</v>
      </c>
    </row>
    <row r="48" spans="3:8" ht="18" customHeight="1">
      <c r="C48" s="32" t="s">
        <v>42</v>
      </c>
      <c r="D48" s="32"/>
      <c r="E48" s="32"/>
      <c r="F48" s="32"/>
      <c r="G48" s="32"/>
      <c r="H48" s="33">
        <f>+H32+H44</f>
        <v>1332174.5599999994</v>
      </c>
    </row>
    <row r="49" spans="3:4" ht="15">
      <c r="C49" s="35" t="s">
        <v>43</v>
      </c>
      <c r="D49" s="35"/>
    </row>
    <row r="50" ht="12.75" customHeight="1">
      <c r="C50" s="36" t="s">
        <v>44</v>
      </c>
    </row>
    <row r="51" spans="5:6" ht="12.75">
      <c r="E51" s="37"/>
      <c r="F51" s="37"/>
    </row>
    <row r="52" spans="4:8" ht="12.75">
      <c r="D52" s="37"/>
      <c r="E52" s="37"/>
      <c r="F52" s="37"/>
      <c r="G52" s="37"/>
      <c r="H52" s="37"/>
    </row>
  </sheetData>
  <sheetProtection/>
  <mergeCells count="11">
    <mergeCell ref="I27:I31"/>
    <mergeCell ref="C33:I33"/>
    <mergeCell ref="I35:I36"/>
    <mergeCell ref="C45:I45"/>
    <mergeCell ref="D46:H46"/>
    <mergeCell ref="D47:H47"/>
    <mergeCell ref="C21:I21"/>
    <mergeCell ref="C22:I22"/>
    <mergeCell ref="C23:I23"/>
    <mergeCell ref="C24:I24"/>
    <mergeCell ref="C26:I26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6"/>
  <sheetViews>
    <sheetView tabSelected="1" zoomScaleSheetLayoutView="120" zoomScalePageLayoutView="0" workbookViewId="0" topLeftCell="A13">
      <selection activeCell="F26" sqref="F26"/>
    </sheetView>
  </sheetViews>
  <sheetFormatPr defaultColWidth="9.00390625" defaultRowHeight="12.75"/>
  <cols>
    <col min="1" max="1" width="4.625" style="38" customWidth="1"/>
    <col min="2" max="2" width="12.375" style="38" customWidth="1"/>
    <col min="3" max="3" width="13.25390625" style="38" hidden="1" customWidth="1"/>
    <col min="4" max="4" width="12.125" style="38" customWidth="1"/>
    <col min="5" max="5" width="13.625" style="38" customWidth="1"/>
    <col min="6" max="6" width="13.25390625" style="38" customWidth="1"/>
    <col min="7" max="7" width="14.25390625" style="38" customWidth="1"/>
    <col min="8" max="8" width="15.125" style="38" customWidth="1"/>
    <col min="9" max="9" width="13.75390625" style="38" customWidth="1"/>
    <col min="10" max="16384" width="9.125" style="38" customWidth="1"/>
  </cols>
  <sheetData>
    <row r="13" spans="1:9" ht="15">
      <c r="A13" s="59" t="s">
        <v>45</v>
      </c>
      <c r="B13" s="59"/>
      <c r="C13" s="59"/>
      <c r="D13" s="59"/>
      <c r="E13" s="59"/>
      <c r="F13" s="59"/>
      <c r="G13" s="59"/>
      <c r="H13" s="59"/>
      <c r="I13" s="59"/>
    </row>
    <row r="14" spans="1:9" ht="15">
      <c r="A14" s="59" t="s">
        <v>46</v>
      </c>
      <c r="B14" s="59"/>
      <c r="C14" s="59"/>
      <c r="D14" s="59"/>
      <c r="E14" s="59"/>
      <c r="F14" s="59"/>
      <c r="G14" s="59"/>
      <c r="H14" s="59"/>
      <c r="I14" s="59"/>
    </row>
    <row r="15" spans="1:9" ht="15">
      <c r="A15" s="59" t="s">
        <v>47</v>
      </c>
      <c r="B15" s="59"/>
      <c r="C15" s="59"/>
      <c r="D15" s="59"/>
      <c r="E15" s="59"/>
      <c r="F15" s="59"/>
      <c r="G15" s="59"/>
      <c r="H15" s="59"/>
      <c r="I15" s="59"/>
    </row>
    <row r="16" spans="1:9" ht="60">
      <c r="A16" s="39" t="s">
        <v>48</v>
      </c>
      <c r="B16" s="39" t="s">
        <v>49</v>
      </c>
      <c r="C16" s="39" t="s">
        <v>50</v>
      </c>
      <c r="D16" s="39" t="s">
        <v>51</v>
      </c>
      <c r="E16" s="39" t="s">
        <v>52</v>
      </c>
      <c r="F16" s="40" t="s">
        <v>53</v>
      </c>
      <c r="G16" s="40" t="s">
        <v>54</v>
      </c>
      <c r="H16" s="39" t="s">
        <v>55</v>
      </c>
      <c r="I16" s="39" t="s">
        <v>56</v>
      </c>
    </row>
    <row r="17" spans="1:9" ht="15">
      <c r="A17" s="41" t="s">
        <v>57</v>
      </c>
      <c r="B17" s="42">
        <v>-107.2521</v>
      </c>
      <c r="C17" s="42"/>
      <c r="D17" s="42">
        <v>236.15601</v>
      </c>
      <c r="E17" s="42">
        <v>226.46532</v>
      </c>
      <c r="F17" s="42">
        <f>9.92+22.86887</f>
        <v>32.78887</v>
      </c>
      <c r="G17" s="42">
        <v>56.24198</v>
      </c>
      <c r="H17" s="42">
        <v>51.74557</v>
      </c>
      <c r="I17" s="42">
        <f>B17+D17+F17-G17</f>
        <v>105.4508</v>
      </c>
    </row>
    <row r="19" ht="15">
      <c r="A19" s="38" t="s">
        <v>58</v>
      </c>
    </row>
    <row r="20" ht="15">
      <c r="A20" s="38" t="s">
        <v>59</v>
      </c>
    </row>
    <row r="21" ht="15">
      <c r="A21" s="38" t="s">
        <v>60</v>
      </c>
    </row>
    <row r="22" ht="15">
      <c r="A22" s="38" t="s">
        <v>61</v>
      </c>
    </row>
    <row r="23" ht="15">
      <c r="A23" s="38" t="s">
        <v>62</v>
      </c>
    </row>
    <row r="24" ht="15">
      <c r="A24" s="38" t="s">
        <v>63</v>
      </c>
    </row>
    <row r="26" ht="15">
      <c r="A26" s="43"/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2017-04-23T20:12:47Z</dcterms:created>
  <dcterms:modified xsi:type="dcterms:W3CDTF">2017-04-24T19:05:18Z</dcterms:modified>
  <cp:category/>
  <cp:version/>
  <cp:contentType/>
  <cp:contentStatus/>
</cp:coreProperties>
</file>