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 капитальный" sheetId="2" r:id="rId2"/>
  </sheets>
  <definedNames/>
  <calcPr fullCalcOnLoad="1"/>
</workbook>
</file>

<file path=xl/sharedStrings.xml><?xml version="1.0" encoding="utf-8"?>
<sst xmlns="http://schemas.openxmlformats.org/spreadsheetml/2006/main" count="102" uniqueCount="94">
  <si>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</si>
  <si>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</si>
  <si>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</si>
  <si>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6/2  по ул. Центральная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</si>
  <si>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</si>
  <si>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</si>
  <si>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</si>
  <si>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</si>
  <si>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</si>
  <si>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</si>
  <si>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</si>
  <si>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</si>
  <si>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</si>
  <si>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</si>
  <si>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</si>
  <si>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</si>
  <si>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</si>
  <si>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</si>
  <si>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</si>
  <si>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</si>
  <si>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</si>
  <si>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</si>
  <si>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Н/2008-14 от 01.05.2008г.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</si>
  <si>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</si>
  <si>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</si>
  <si>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</si>
  <si>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</si>
  <si>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</si>
  <si>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</si>
  <si>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</si>
  <si>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</si>
  <si>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</si>
  <si>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</si>
  <si>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</si>
  <si>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</si>
  <si>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</si>
  <si>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</si>
  <si>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2160.00 руб., от ПАО "Вымпелком" 3150.00 руб., от ООО "Перспектива" 5600.00руб.</t>
  </si>
  <si>
    <t>ЦИТ "Домашние сети",              ПАО "Вымпелком",                   ООО "Перспектива"</t>
  </si>
  <si>
    <t>Аренда</t>
  </si>
  <si>
    <t xml:space="preserve">Поступило от ООО "Дубровин" за управление и содержание общедомового имущества, и за сбор ТБО 16820.28 руб. </t>
  </si>
  <si>
    <t>ООО "Дубровин"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</si>
  <si>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</si>
  <si>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</si>
  <si>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</si>
  <si>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</si>
  <si>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</si>
  <si>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6/2 по ул. Центральная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</si>
  <si>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</si>
  <si>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</si>
  <si>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</si>
  <si>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</si>
  <si>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</si>
  <si>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</si>
  <si>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</si>
  <si>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</si>
  <si>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</si>
  <si>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</si>
  <si>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56,16 </t>
    </r>
    <r>
      <rPr>
        <sz val="10"/>
        <rFont val="Arial Cyr"/>
        <family val="0"/>
      </rPr>
      <t>тыс.рублей, в том числе:</t>
    </r>
  </si>
  <si>
    <t>работы по электрике - 2,38 т.р.</t>
  </si>
  <si>
    <t>ремонт лифтового оборудования - 28.89 т.р.</t>
  </si>
  <si>
    <t>аварийное обслуживание - 21,65 т.р.</t>
  </si>
  <si>
    <t>ремонт систем ХВС и ГВС - 2.01 т.р.</t>
  </si>
  <si>
    <t>прочее - 7.66 т.р.</t>
  </si>
  <si>
    <t>установка навесного замка  - 0.27т.р.</t>
  </si>
  <si>
    <t>уборка подвальных помещений от ТБО и КГО - 8,62 т.р.</t>
  </si>
  <si>
    <t>смена из листовой стали (брандмауэров и парапетов) - 13.27т.р.</t>
  </si>
  <si>
    <t>окраска лестничных маршей, стен, ремонт тамбурной двери - 20.66 т.р.</t>
  </si>
  <si>
    <t>ремонт фасада (межпанельные швы) - 150.75 т.р.</t>
  </si>
  <si>
    <t>2. Отчет  о реализации капитального ремонта жилого фонда ООО "УЮТ-СЕРВИС" за 2016год.</t>
  </si>
  <si>
    <t xml:space="preserve">объем                    </t>
  </si>
  <si>
    <t>в том числе</t>
  </si>
  <si>
    <t>адрес</t>
  </si>
  <si>
    <t>наименование работ</t>
  </si>
  <si>
    <t>выполненных  работ</t>
  </si>
  <si>
    <t>сумма                             тыс. руб.</t>
  </si>
  <si>
    <t>средства        населения</t>
  </si>
  <si>
    <t>бюджетное финансирование</t>
  </si>
  <si>
    <t>Центральная</t>
  </si>
  <si>
    <t>замена окон</t>
  </si>
  <si>
    <t>д.6/2</t>
  </si>
  <si>
    <t xml:space="preserve">Итого </t>
  </si>
  <si>
    <t xml:space="preserve">2. </t>
  </si>
  <si>
    <t>Задолженность населения на 01.01.2016г.</t>
  </si>
  <si>
    <t>Начислено за 2016г.</t>
  </si>
  <si>
    <t>Оплачено населением за 2016г.</t>
  </si>
  <si>
    <t>Доля МО Сертолово</t>
  </si>
  <si>
    <t xml:space="preserve">0,00 </t>
  </si>
  <si>
    <t>Задолженность населения на 01.01.2017г.</t>
  </si>
  <si>
    <t xml:space="preserve">3. </t>
  </si>
  <si>
    <t>Остаток средств на лицевом счете на 01.01.2016г.</t>
  </si>
  <si>
    <t>Начислено населению за 2016г.</t>
  </si>
  <si>
    <t xml:space="preserve">Израсходовано </t>
  </si>
  <si>
    <t>Остаток средств на лицевом счете на 01.01.2017г.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</si>
</sst>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37" fillId="31" borderId="8" applyNumberFormat="0" applyFont="0" applyAlignment="0" applyProtection="0"/>
    <xf numFmtId="9" fontId="37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7" fillId="0" borderId="0" xfId="52">
      <alignment/>
      <protection/>
    </xf>
    <xf numFmtId="0" fontId="37" fillId="0" borderId="16" xfId="52" applyBorder="1" applyAlignment="1">
      <alignment horizontal="center" vertical="center" wrapText="1"/>
      <protection/>
    </xf>
    <xf numFmtId="0" fontId="37" fillId="0" borderId="16" xfId="52" applyFont="1" applyBorder="1" applyAlignment="1">
      <alignment horizontal="center" vertical="center" wrapText="1"/>
      <protection/>
    </xf>
    <xf numFmtId="0" fontId="45" fillId="0" borderId="16" xfId="52" applyFont="1" applyBorder="1" applyAlignment="1">
      <alignment horizontal="center" vertical="center"/>
      <protection/>
    </xf>
    <xf numFmtId="2" fontId="45" fillId="0" borderId="16" xfId="52" applyNumberFormat="1" applyFont="1" applyFill="1" applyBorder="1" applyAlignment="1">
      <alignment horizontal="center" vertical="center"/>
      <protection/>
    </xf>
    <xf numFmtId="0" fontId="37" fillId="0" borderId="0" xfId="52" applyFill="1">
      <alignment/>
      <protection/>
    </xf>
    <xf numFmtId="0" fontId="45" fillId="0" borderId="0" xfId="52" applyFont="1" applyAlignment="1">
      <alignment horizontal="center"/>
      <protection/>
    </xf>
    <xf numFmtId="0" fontId="54" fillId="0" borderId="17" xfId="52" applyFont="1" applyBorder="1" applyAlignment="1">
      <alignment horizontal="center"/>
      <protection/>
    </xf>
    <xf numFmtId="0" fontId="54" fillId="0" borderId="0" xfId="52" applyFont="1" applyAlignment="1">
      <alignment horizontal="center"/>
      <protection/>
    </xf>
    <xf numFmtId="0" fontId="54" fillId="0" borderId="18" xfId="52" applyFont="1" applyBorder="1" applyAlignment="1">
      <alignment horizontal="center"/>
      <protection/>
    </xf>
    <xf numFmtId="0" fontId="54" fillId="0" borderId="19" xfId="52" applyFont="1" applyBorder="1" applyAlignment="1">
      <alignment horizontal="center"/>
      <protection/>
    </xf>
    <xf numFmtId="0" fontId="55" fillId="0" borderId="17" xfId="52" applyFont="1" applyBorder="1" applyAlignment="1">
      <alignment horizontal="center" wrapText="1"/>
      <protection/>
    </xf>
    <xf numFmtId="0" fontId="54" fillId="0" borderId="17" xfId="52" applyFont="1" applyBorder="1" applyAlignment="1">
      <alignment horizontal="center" wrapText="1"/>
      <protection/>
    </xf>
    <xf numFmtId="0" fontId="55" fillId="0" borderId="20" xfId="52" applyFont="1" applyBorder="1" applyAlignment="1">
      <alignment horizontal="center"/>
      <protection/>
    </xf>
    <xf numFmtId="0" fontId="54" fillId="0" borderId="0" xfId="52" applyFont="1" applyBorder="1" applyAlignment="1">
      <alignment horizontal="center"/>
      <protection/>
    </xf>
    <xf numFmtId="0" fontId="55" fillId="0" borderId="20" xfId="52" applyFont="1" applyBorder="1" applyAlignment="1">
      <alignment horizontal="center" wrapText="1"/>
      <protection/>
    </xf>
    <xf numFmtId="0" fontId="55" fillId="0" borderId="16" xfId="52" applyFont="1" applyBorder="1" applyAlignment="1">
      <alignment horizontal="center" wrapText="1"/>
      <protection/>
    </xf>
    <xf numFmtId="0" fontId="55" fillId="0" borderId="21" xfId="52" applyFont="1" applyBorder="1" applyAlignment="1">
      <alignment horizontal="center" wrapText="1"/>
      <protection/>
    </xf>
    <xf numFmtId="0" fontId="56" fillId="0" borderId="22" xfId="52" applyFont="1" applyBorder="1" applyAlignment="1">
      <alignment horizontal="center"/>
      <protection/>
    </xf>
    <xf numFmtId="0" fontId="45" fillId="0" borderId="20" xfId="52" applyFont="1" applyBorder="1" applyAlignment="1">
      <alignment horizontal="center"/>
      <protection/>
    </xf>
    <xf numFmtId="4" fontId="56" fillId="0" borderId="16" xfId="52" applyNumberFormat="1" applyFont="1" applyBorder="1" applyAlignment="1">
      <alignment horizontal="center"/>
      <protection/>
    </xf>
    <xf numFmtId="0" fontId="45" fillId="0" borderId="16" xfId="52" applyFont="1" applyBorder="1" applyAlignment="1">
      <alignment horizontal="center"/>
      <protection/>
    </xf>
    <xf numFmtId="0" fontId="57" fillId="0" borderId="16" xfId="52" applyFont="1" applyBorder="1" applyAlignment="1">
      <alignment horizontal="center"/>
      <protection/>
    </xf>
    <xf numFmtId="4" fontId="57" fillId="0" borderId="16" xfId="52" applyNumberFormat="1" applyFont="1" applyBorder="1" applyAlignment="1">
      <alignment horizontal="center"/>
      <protection/>
    </xf>
    <xf numFmtId="0" fontId="56" fillId="0" borderId="23" xfId="52" applyFont="1" applyBorder="1">
      <alignment/>
      <protection/>
    </xf>
    <xf numFmtId="0" fontId="56" fillId="0" borderId="24" xfId="52" applyFont="1" applyBorder="1">
      <alignment/>
      <protection/>
    </xf>
    <xf numFmtId="4" fontId="57" fillId="0" borderId="16" xfId="52" applyNumberFormat="1" applyFont="1" applyBorder="1" applyAlignment="1">
      <alignment horizontal="right"/>
      <protection/>
    </xf>
    <xf numFmtId="4" fontId="56" fillId="0" borderId="16" xfId="52" applyNumberFormat="1" applyFont="1" applyBorder="1" applyAlignment="1">
      <alignment horizontal="right"/>
      <protection/>
    </xf>
    <xf numFmtId="0" fontId="37" fillId="0" borderId="0" xfId="52" applyBorder="1">
      <alignment/>
      <protection/>
    </xf>
    <xf numFmtId="0" fontId="56" fillId="0" borderId="23" xfId="52" applyFont="1" applyFill="1" applyBorder="1">
      <alignment/>
      <protection/>
    </xf>
    <xf numFmtId="0" fontId="56" fillId="0" borderId="25" xfId="52" applyFont="1" applyBorder="1">
      <alignment/>
      <protection/>
    </xf>
    <xf numFmtId="0" fontId="56" fillId="0" borderId="26" xfId="52" applyFont="1" applyBorder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56" fillId="0" borderId="20" xfId="52" applyFont="1" applyBorder="1" applyAlignment="1">
      <alignment horizontal="left"/>
      <protection/>
    </xf>
    <xf numFmtId="0" fontId="56" fillId="0" borderId="16" xfId="52" applyFont="1" applyBorder="1" applyAlignment="1">
      <alignment horizontal="left"/>
      <protection/>
    </xf>
    <xf numFmtId="0" fontId="37" fillId="0" borderId="0" xfId="52" applyAlignment="1">
      <alignment horizontal="center"/>
      <protection/>
    </xf>
    <xf numFmtId="0" fontId="45" fillId="0" borderId="0" xfId="52" applyFont="1" applyAlignment="1">
      <alignment horizontal="center"/>
      <protection/>
    </xf>
    <xf numFmtId="0" fontId="55" fillId="0" borderId="23" xfId="52" applyFont="1" applyBorder="1" applyAlignment="1">
      <alignment horizontal="center"/>
      <protection/>
    </xf>
    <xf numFmtId="0" fontId="55" fillId="0" borderId="32" xfId="52" applyFont="1" applyBorder="1" applyAlignment="1">
      <alignment horizontal="center"/>
      <protection/>
    </xf>
    <xf numFmtId="0" fontId="55" fillId="0" borderId="25" xfId="52" applyFont="1" applyBorder="1" applyAlignment="1">
      <alignment horizontal="center"/>
      <protection/>
    </xf>
    <xf numFmtId="0" fontId="55" fillId="0" borderId="21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4"/>
  <sheetViews>
    <sheetView zoomScalePageLayoutView="0" workbookViewId="0" topLeftCell="D41">
      <selection activeCell="D53" sqref="D53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25390625" style="35" customWidth="1"/>
    <col min="4" max="4" width="13.00390625" style="35" customWidth="1"/>
    <col min="5" max="5" width="11.875" style="35" customWidth="1"/>
    <col min="6" max="6" width="13.25390625" style="35" customWidth="1"/>
    <col min="7" max="7" width="11.875" style="35" customWidth="1"/>
    <col min="8" max="8" width="13.875" style="35" customWidth="1"/>
    <col min="9" max="9" width="23.625" style="35" customWidth="1"/>
    <col min="10" max="10" width="10.12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2.75" customHeight="1">
      <c r="C22" s="7"/>
      <c r="D22" s="7"/>
      <c r="E22" s="8"/>
      <c r="F22" s="8"/>
      <c r="G22" s="8"/>
      <c r="H22" s="8"/>
      <c r="I22" s="8"/>
    </row>
    <row r="23" spans="3:9" ht="14.25">
      <c r="C23" s="78" t="s">
        <v>1</v>
      </c>
      <c r="D23" s="78"/>
      <c r="E23" s="78"/>
      <c r="F23" s="78"/>
      <c r="G23" s="78"/>
      <c r="H23" s="78"/>
      <c r="I23" s="78"/>
    </row>
    <row r="24" spans="3:9" ht="12.75">
      <c r="C24" s="79" t="s">
        <v>2</v>
      </c>
      <c r="D24" s="79"/>
      <c r="E24" s="79"/>
      <c r="F24" s="79"/>
      <c r="G24" s="79"/>
      <c r="H24" s="79"/>
      <c r="I24" s="79"/>
    </row>
    <row r="25" spans="3:9" ht="12.75">
      <c r="C25" s="79" t="s">
        <v>3</v>
      </c>
      <c r="D25" s="79"/>
      <c r="E25" s="79"/>
      <c r="F25" s="79"/>
      <c r="G25" s="79"/>
      <c r="H25" s="79"/>
      <c r="I25" s="79"/>
    </row>
    <row r="26" spans="3:9" ht="6" customHeight="1" thickBot="1">
      <c r="C26" s="80"/>
      <c r="D26" s="80"/>
      <c r="E26" s="80"/>
      <c r="F26" s="80"/>
      <c r="G26" s="80"/>
      <c r="H26" s="80"/>
      <c r="I26" s="80"/>
    </row>
    <row r="27" spans="3:9" ht="48.75" customHeight="1" thickBot="1">
      <c r="C27" s="9" t="s">
        <v>4</v>
      </c>
      <c r="D27" s="10" t="s">
        <v>5</v>
      </c>
      <c r="E27" s="11" t="s">
        <v>6</v>
      </c>
      <c r="F27" s="11" t="s">
        <v>7</v>
      </c>
      <c r="G27" s="11" t="s">
        <v>8</v>
      </c>
      <c r="H27" s="11" t="s">
        <v>9</v>
      </c>
      <c r="I27" s="10" t="s">
        <v>10</v>
      </c>
    </row>
    <row r="28" spans="3:9" ht="13.5" customHeight="1" thickBot="1">
      <c r="C28" s="81" t="s">
        <v>11</v>
      </c>
      <c r="D28" s="71"/>
      <c r="E28" s="71"/>
      <c r="F28" s="71"/>
      <c r="G28" s="71"/>
      <c r="H28" s="71"/>
      <c r="I28" s="82"/>
    </row>
    <row r="29" spans="3:11" ht="13.5" customHeight="1" thickBot="1">
      <c r="C29" s="12" t="s">
        <v>12</v>
      </c>
      <c r="D29" s="13">
        <v>228678.13000000012</v>
      </c>
      <c r="E29" s="14">
        <f>1617747.69-22748.4</f>
        <v>1594999.29</v>
      </c>
      <c r="F29" s="14">
        <f>1536546.61+64086.39</f>
        <v>1600633</v>
      </c>
      <c r="G29" s="14">
        <v>1596948.96</v>
      </c>
      <c r="H29" s="14">
        <f>+D29+E29-F29</f>
        <v>223044.42000000016</v>
      </c>
      <c r="I29" s="83" t="s">
        <v>13</v>
      </c>
      <c r="K29" s="15">
        <f>51046.06+172701.91-703.55</f>
        <v>223044.42</v>
      </c>
    </row>
    <row r="30" spans="3:11" ht="13.5" customHeight="1" thickBot="1">
      <c r="C30" s="12" t="s">
        <v>14</v>
      </c>
      <c r="D30" s="13">
        <v>156844.25</v>
      </c>
      <c r="E30" s="16">
        <f>725221.23-47106.4</f>
        <v>678114.83</v>
      </c>
      <c r="F30" s="16">
        <f>67007.25+625133.27</f>
        <v>692140.52</v>
      </c>
      <c r="G30" s="14">
        <v>762159.82</v>
      </c>
      <c r="H30" s="14">
        <f>+D30+E30-F30</f>
        <v>142818.55999999994</v>
      </c>
      <c r="I30" s="84"/>
      <c r="K30" s="15">
        <f>29823.13+116557.4-3561.97</f>
        <v>142818.56</v>
      </c>
    </row>
    <row r="31" spans="3:11" ht="13.5" customHeight="1" thickBot="1">
      <c r="C31" s="12" t="s">
        <v>15</v>
      </c>
      <c r="D31" s="13">
        <v>74283.66000000003</v>
      </c>
      <c r="E31" s="16">
        <f>426249.75-10605.05</f>
        <v>415644.7</v>
      </c>
      <c r="F31" s="16">
        <f>390878.65+2744.46+22003.71</f>
        <v>415626.82000000007</v>
      </c>
      <c r="G31" s="14">
        <v>435414.08</v>
      </c>
      <c r="H31" s="14">
        <f>+D31+E31-F31</f>
        <v>74301.53999999998</v>
      </c>
      <c r="I31" s="84"/>
      <c r="K31" s="2">
        <f>62118.8-728.93+416+12495.67</f>
        <v>74301.54000000001</v>
      </c>
    </row>
    <row r="32" spans="3:11" ht="13.5" customHeight="1" thickBot="1">
      <c r="C32" s="12" t="s">
        <v>16</v>
      </c>
      <c r="D32" s="13">
        <v>45295.01999999999</v>
      </c>
      <c r="E32" s="16">
        <f>99965.43-5713.49+149580.91-3574.73</f>
        <v>240258.11999999997</v>
      </c>
      <c r="F32" s="16">
        <f>87125.53+7360.96+138329.83+7581.78</f>
        <v>240398.1</v>
      </c>
      <c r="G32" s="14">
        <v>256571.34</v>
      </c>
      <c r="H32" s="14">
        <f>+D32+E32-F32</f>
        <v>45155.03999999995</v>
      </c>
      <c r="I32" s="84"/>
      <c r="K32" s="2">
        <f>16177.73-396.02+3319.03+22028.24-251.56+4277.62</f>
        <v>45155.04</v>
      </c>
    </row>
    <row r="33" spans="3:11" ht="13.5" customHeight="1" thickBot="1">
      <c r="C33" s="12" t="s">
        <v>17</v>
      </c>
      <c r="D33" s="13">
        <v>5701.640000000007</v>
      </c>
      <c r="E33" s="16">
        <f>11919.59-201.15+27180.76-472.82</f>
        <v>38426.38</v>
      </c>
      <c r="F33" s="16">
        <f>78.74+27.93+12367.59+26911.14+826.95</f>
        <v>40212.35</v>
      </c>
      <c r="G33" s="14">
        <f>50857.81+20361.4</f>
        <v>71219.20999999999</v>
      </c>
      <c r="H33" s="14">
        <f>+D33+E33-F33</f>
        <v>3915.6700000000055</v>
      </c>
      <c r="I33" s="85"/>
      <c r="K33" s="2">
        <f>44.63+15.15+993.26-58.23+2346.52-97.65+671.99</f>
        <v>3915.67</v>
      </c>
    </row>
    <row r="34" spans="3:9" ht="13.5" customHeight="1" thickBot="1">
      <c r="C34" s="12" t="s">
        <v>18</v>
      </c>
      <c r="D34" s="17">
        <f>SUM(D29:D33)</f>
        <v>510802.7000000002</v>
      </c>
      <c r="E34" s="17">
        <f>SUM(E29:E33)</f>
        <v>2967443.3200000003</v>
      </c>
      <c r="F34" s="17">
        <f>SUM(F29:F33)</f>
        <v>2989010.79</v>
      </c>
      <c r="G34" s="17">
        <f>SUM(G29:G33)</f>
        <v>3122313.4099999997</v>
      </c>
      <c r="H34" s="17">
        <f>SUM(H29:H33)</f>
        <v>489235.23000000004</v>
      </c>
      <c r="I34" s="12"/>
    </row>
    <row r="35" spans="3:9" ht="13.5" customHeight="1" thickBot="1">
      <c r="C35" s="71" t="s">
        <v>19</v>
      </c>
      <c r="D35" s="71"/>
      <c r="E35" s="71"/>
      <c r="F35" s="71"/>
      <c r="G35" s="71"/>
      <c r="H35" s="71"/>
      <c r="I35" s="71"/>
    </row>
    <row r="36" spans="3:9" ht="49.5" customHeight="1" thickBot="1">
      <c r="C36" s="18" t="s">
        <v>4</v>
      </c>
      <c r="D36" s="10" t="s">
        <v>5</v>
      </c>
      <c r="E36" s="11" t="s">
        <v>6</v>
      </c>
      <c r="F36" s="11" t="s">
        <v>7</v>
      </c>
      <c r="G36" s="11" t="s">
        <v>8</v>
      </c>
      <c r="H36" s="11" t="s">
        <v>9</v>
      </c>
      <c r="I36" s="19" t="s">
        <v>20</v>
      </c>
    </row>
    <row r="37" spans="3:11" ht="30.75" customHeight="1" thickBot="1">
      <c r="C37" s="9" t="s">
        <v>21</v>
      </c>
      <c r="D37" s="20">
        <v>161129.16999999993</v>
      </c>
      <c r="E37" s="21">
        <f>1411343.28+5259.76+17177.64+2349.61+20088.85</f>
        <v>1456219.1400000001</v>
      </c>
      <c r="F37" s="21">
        <f>1397561.19+4665.22+15114.89+2095.28+17898.49+4.05+35.2</f>
        <v>1437374.3199999998</v>
      </c>
      <c r="G37" s="14">
        <f>+E37</f>
        <v>1456219.1400000001</v>
      </c>
      <c r="H37" s="21">
        <f>+D37+E37-F37</f>
        <v>179973.99000000022</v>
      </c>
      <c r="I37" s="72" t="s">
        <v>22</v>
      </c>
      <c r="J37" s="22">
        <f>161041.54+20.06-11.67+71.68-33.69+9.72-8.97+84.38-43.88-D37</f>
        <v>0</v>
      </c>
      <c r="K37" s="22">
        <f>174994.32-170.69+605.75-2.82+2110.17-9.43+258.93-4.6+2220.9-30.54+5.67-8.97+49.18-43.88-H37</f>
        <v>-2.3283064365386963E-10</v>
      </c>
    </row>
    <row r="38" spans="3:10" ht="14.25" customHeight="1" thickBot="1">
      <c r="C38" s="12" t="s">
        <v>23</v>
      </c>
      <c r="D38" s="13">
        <v>31488.26000000001</v>
      </c>
      <c r="E38" s="14">
        <v>280357.32</v>
      </c>
      <c r="F38" s="14">
        <v>277545.77</v>
      </c>
      <c r="G38" s="14">
        <v>256161.21</v>
      </c>
      <c r="H38" s="21">
        <f aca="true" t="shared" si="0" ref="H38:H45">+D38+E38-F38</f>
        <v>34299.81</v>
      </c>
      <c r="I38" s="73"/>
      <c r="J38" s="22">
        <f>34585.69-285.88</f>
        <v>34299.810000000005</v>
      </c>
    </row>
    <row r="39" spans="3:10" ht="13.5" customHeight="1" thickBot="1">
      <c r="C39" s="18" t="s">
        <v>24</v>
      </c>
      <c r="D39" s="23">
        <v>3488.9799999999523</v>
      </c>
      <c r="E39" s="14">
        <v>88864.23</v>
      </c>
      <c r="F39" s="14">
        <v>80711.7</v>
      </c>
      <c r="G39" s="14">
        <v>82070</v>
      </c>
      <c r="H39" s="21">
        <f t="shared" si="0"/>
        <v>11641.509999999951</v>
      </c>
      <c r="I39" s="24"/>
      <c r="J39" s="2">
        <f>11662.23-20.72</f>
        <v>11641.51</v>
      </c>
    </row>
    <row r="40" spans="3:10" ht="12.75" customHeight="1" thickBot="1">
      <c r="C40" s="12" t="s">
        <v>25</v>
      </c>
      <c r="D40" s="13">
        <v>23206.27000000002</v>
      </c>
      <c r="E40" s="14">
        <v>178248.32</v>
      </c>
      <c r="F40" s="14">
        <v>178791.75</v>
      </c>
      <c r="G40" s="14">
        <f>+E40</f>
        <v>178248.32</v>
      </c>
      <c r="H40" s="21">
        <f t="shared" si="0"/>
        <v>22662.840000000026</v>
      </c>
      <c r="I40" s="25" t="s">
        <v>26</v>
      </c>
      <c r="J40" s="2">
        <f>22683-20.16</f>
        <v>22662.84</v>
      </c>
    </row>
    <row r="41" spans="3:11" ht="29.25" customHeight="1" thickBot="1">
      <c r="C41" s="12" t="s">
        <v>27</v>
      </c>
      <c r="D41" s="13">
        <v>34354.90000000002</v>
      </c>
      <c r="E41" s="14">
        <f>233566.67+71483.37</f>
        <v>305050.04000000004</v>
      </c>
      <c r="F41" s="14">
        <f>84618.52+7098+209843.83</f>
        <v>301560.35</v>
      </c>
      <c r="G41" s="14">
        <v>237633.51</v>
      </c>
      <c r="H41" s="21">
        <f t="shared" si="0"/>
        <v>37844.590000000084</v>
      </c>
      <c r="I41" s="26" t="s">
        <v>28</v>
      </c>
      <c r="J41" s="2">
        <f>12237.79+22117.11</f>
        <v>34354.9</v>
      </c>
      <c r="K41" s="2">
        <f>23760.05-37.21+8981.96+5139.79</f>
        <v>37844.59</v>
      </c>
    </row>
    <row r="42" spans="3:10" ht="27.75" customHeight="1" thickBot="1">
      <c r="C42" s="12" t="s">
        <v>29</v>
      </c>
      <c r="D42" s="13">
        <v>1629.800000000001</v>
      </c>
      <c r="E42" s="16">
        <v>14602.2</v>
      </c>
      <c r="F42" s="16">
        <v>14443.74</v>
      </c>
      <c r="G42" s="14">
        <f>+E42</f>
        <v>14602.2</v>
      </c>
      <c r="H42" s="21">
        <f t="shared" si="0"/>
        <v>1788.260000000002</v>
      </c>
      <c r="I42" s="26" t="s">
        <v>30</v>
      </c>
      <c r="J42" s="2">
        <f>1803.5-15.24</f>
        <v>1788.26</v>
      </c>
    </row>
    <row r="43" spans="3:10" ht="13.5" customHeight="1" thickBot="1">
      <c r="C43" s="18" t="s">
        <v>31</v>
      </c>
      <c r="D43" s="13">
        <v>23450.75999999998</v>
      </c>
      <c r="E43" s="16">
        <v>161659.52</v>
      </c>
      <c r="F43" s="16">
        <v>160831.6</v>
      </c>
      <c r="G43" s="14">
        <f>+E43</f>
        <v>161659.52</v>
      </c>
      <c r="H43" s="21">
        <f t="shared" si="0"/>
        <v>24278.679999999964</v>
      </c>
      <c r="I43" s="25"/>
      <c r="J43" s="2">
        <f>24309.26-30.58</f>
        <v>24278.679999999997</v>
      </c>
    </row>
    <row r="44" spans="3:11" ht="13.5" customHeight="1" thickBot="1">
      <c r="C44" s="18" t="s">
        <v>32</v>
      </c>
      <c r="D44" s="13">
        <v>5083.67</v>
      </c>
      <c r="E44" s="16">
        <f>11489.96+89.81+23178.62+181.03</f>
        <v>34939.42</v>
      </c>
      <c r="F44" s="16">
        <f>16899.12+8375.67</f>
        <v>25274.79</v>
      </c>
      <c r="G44" s="14">
        <f>+E44</f>
        <v>34939.42</v>
      </c>
      <c r="H44" s="21">
        <f t="shared" si="0"/>
        <v>14748.299999999996</v>
      </c>
      <c r="I44" s="25"/>
      <c r="J44" s="2">
        <f>3400.03+1683.64</f>
        <v>5083.67</v>
      </c>
      <c r="K44" s="2">
        <f>10061.11-200.55+4987.03-99.29</f>
        <v>14748.3</v>
      </c>
    </row>
    <row r="45" spans="3:10" ht="13.5" customHeight="1" thickBot="1">
      <c r="C45" s="12" t="s">
        <v>33</v>
      </c>
      <c r="D45" s="13">
        <v>4204.30000000001</v>
      </c>
      <c r="E45" s="16">
        <v>37168</v>
      </c>
      <c r="F45" s="16">
        <v>36817.48</v>
      </c>
      <c r="G45" s="14">
        <f>+E45</f>
        <v>37168</v>
      </c>
      <c r="H45" s="21">
        <f t="shared" si="0"/>
        <v>4554.820000000007</v>
      </c>
      <c r="I45" s="26" t="s">
        <v>34</v>
      </c>
      <c r="J45" s="2">
        <f>4593.33-38.51</f>
        <v>4554.82</v>
      </c>
    </row>
    <row r="46" spans="3:9" s="28" customFormat="1" ht="13.5" customHeight="1" thickBot="1">
      <c r="C46" s="12" t="s">
        <v>18</v>
      </c>
      <c r="D46" s="17">
        <f>SUM(D37:D45)</f>
        <v>288036.10999999987</v>
      </c>
      <c r="E46" s="17">
        <f>SUM(E37:E45)</f>
        <v>2557108.1900000004</v>
      </c>
      <c r="F46" s="17">
        <f>SUM(F37:F45)</f>
        <v>2513351.5</v>
      </c>
      <c r="G46" s="17">
        <f>SUM(G37:G45)</f>
        <v>2458701.3200000003</v>
      </c>
      <c r="H46" s="17">
        <f>SUM(H37:H45)</f>
        <v>331792.8000000003</v>
      </c>
      <c r="I46" s="27"/>
    </row>
    <row r="47" spans="3:9" ht="13.5" customHeight="1" thickBot="1">
      <c r="C47" s="74" t="s">
        <v>35</v>
      </c>
      <c r="D47" s="74"/>
      <c r="E47" s="74"/>
      <c r="F47" s="74"/>
      <c r="G47" s="74"/>
      <c r="H47" s="74"/>
      <c r="I47" s="74"/>
    </row>
    <row r="48" spans="3:9" ht="39" customHeight="1" thickBot="1">
      <c r="C48" s="29" t="s">
        <v>36</v>
      </c>
      <c r="D48" s="75" t="s">
        <v>37</v>
      </c>
      <c r="E48" s="76"/>
      <c r="F48" s="76"/>
      <c r="G48" s="76"/>
      <c r="H48" s="77"/>
      <c r="I48" s="30" t="s">
        <v>38</v>
      </c>
    </row>
    <row r="49" spans="3:9" ht="26.25" customHeight="1" thickBot="1">
      <c r="C49" s="31" t="s">
        <v>39</v>
      </c>
      <c r="D49" s="75" t="s">
        <v>40</v>
      </c>
      <c r="E49" s="76"/>
      <c r="F49" s="76"/>
      <c r="G49" s="76"/>
      <c r="H49" s="77"/>
      <c r="I49" s="32" t="s">
        <v>41</v>
      </c>
    </row>
    <row r="50" spans="3:8" ht="18" customHeight="1">
      <c r="C50" s="33" t="s">
        <v>42</v>
      </c>
      <c r="D50" s="33"/>
      <c r="E50" s="33"/>
      <c r="F50" s="33"/>
      <c r="G50" s="33"/>
      <c r="H50" s="34">
        <f>+H34+H46</f>
        <v>821028.0300000003</v>
      </c>
    </row>
    <row r="51" spans="3:4" ht="15">
      <c r="C51" s="36" t="s">
        <v>43</v>
      </c>
      <c r="D51" s="36"/>
    </row>
    <row r="52" ht="12.75" customHeight="1">
      <c r="C52" s="37" t="s">
        <v>44</v>
      </c>
    </row>
    <row r="53" spans="5:6" ht="12.75">
      <c r="E53" s="38"/>
      <c r="F53" s="38"/>
    </row>
    <row r="54" spans="4:8" ht="12.75">
      <c r="D54" s="38"/>
      <c r="E54" s="38"/>
      <c r="F54" s="38"/>
      <c r="G54" s="38"/>
      <c r="H54" s="38"/>
    </row>
  </sheetData>
  <sheetProtection/>
  <mergeCells count="11">
    <mergeCell ref="I29:I33"/>
    <mergeCell ref="C35:I35"/>
    <mergeCell ref="I37:I38"/>
    <mergeCell ref="C47:I47"/>
    <mergeCell ref="D48:H48"/>
    <mergeCell ref="D49:H49"/>
    <mergeCell ref="C23:I23"/>
    <mergeCell ref="C24:I24"/>
    <mergeCell ref="C25:I25"/>
    <mergeCell ref="C26:I26"/>
    <mergeCell ref="C28:I28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49"/>
  <sheetViews>
    <sheetView tabSelected="1" zoomScaleSheetLayoutView="120" zoomScalePageLayoutView="0" workbookViewId="0" topLeftCell="A20">
      <selection activeCell="E38" sqref="E38"/>
    </sheetView>
  </sheetViews>
  <sheetFormatPr defaultColWidth="9.00390625" defaultRowHeight="12.75"/>
  <cols>
    <col min="1" max="1" width="4.625" style="39" customWidth="1"/>
    <col min="2" max="2" width="12.375" style="39" customWidth="1"/>
    <col min="3" max="3" width="13.25390625" style="39" hidden="1" customWidth="1"/>
    <col min="4" max="4" width="12.125" style="39" customWidth="1"/>
    <col min="5" max="5" width="13.625" style="39" customWidth="1"/>
    <col min="6" max="6" width="13.25390625" style="39" customWidth="1"/>
    <col min="7" max="7" width="14.25390625" style="39" customWidth="1"/>
    <col min="8" max="8" width="15.125" style="39" customWidth="1"/>
    <col min="9" max="9" width="13.625" style="39" customWidth="1"/>
    <col min="10" max="16384" width="9.125" style="39" customWidth="1"/>
  </cols>
  <sheetData>
    <row r="13" spans="1:9" ht="15">
      <c r="A13" s="88" t="s">
        <v>45</v>
      </c>
      <c r="B13" s="88"/>
      <c r="C13" s="88"/>
      <c r="D13" s="88"/>
      <c r="E13" s="88"/>
      <c r="F13" s="88"/>
      <c r="G13" s="88"/>
      <c r="H13" s="88"/>
      <c r="I13" s="88"/>
    </row>
    <row r="14" spans="1:9" ht="15">
      <c r="A14" s="88" t="s">
        <v>46</v>
      </c>
      <c r="B14" s="88"/>
      <c r="C14" s="88"/>
      <c r="D14" s="88"/>
      <c r="E14" s="88"/>
      <c r="F14" s="88"/>
      <c r="G14" s="88"/>
      <c r="H14" s="88"/>
      <c r="I14" s="88"/>
    </row>
    <row r="15" spans="1:9" ht="15">
      <c r="A15" s="88" t="s">
        <v>47</v>
      </c>
      <c r="B15" s="88"/>
      <c r="C15" s="88"/>
      <c r="D15" s="88"/>
      <c r="E15" s="88"/>
      <c r="F15" s="88"/>
      <c r="G15" s="88"/>
      <c r="H15" s="88"/>
      <c r="I15" s="88"/>
    </row>
    <row r="16" spans="1:9" ht="60">
      <c r="A16" s="40" t="s">
        <v>48</v>
      </c>
      <c r="B16" s="40" t="s">
        <v>49</v>
      </c>
      <c r="C16" s="40" t="s">
        <v>50</v>
      </c>
      <c r="D16" s="40" t="s">
        <v>51</v>
      </c>
      <c r="E16" s="40" t="s">
        <v>52</v>
      </c>
      <c r="F16" s="41" t="s">
        <v>53</v>
      </c>
      <c r="G16" s="41" t="s">
        <v>54</v>
      </c>
      <c r="H16" s="40" t="s">
        <v>55</v>
      </c>
      <c r="I16" s="40" t="s">
        <v>56</v>
      </c>
    </row>
    <row r="17" spans="1:9" ht="15">
      <c r="A17" s="42" t="s">
        <v>57</v>
      </c>
      <c r="B17" s="43">
        <v>217.22955</v>
      </c>
      <c r="C17" s="43"/>
      <c r="D17" s="43">
        <v>280.35732</v>
      </c>
      <c r="E17" s="43">
        <v>277.54577</v>
      </c>
      <c r="F17" s="43">
        <f>10.91+16.82028</f>
        <v>27.73028</v>
      </c>
      <c r="G17" s="43">
        <v>256.16121</v>
      </c>
      <c r="H17" s="43">
        <v>34.29981</v>
      </c>
      <c r="I17" s="43">
        <f>B17+D17+F17-G17</f>
        <v>269.15594</v>
      </c>
    </row>
    <row r="19" ht="15">
      <c r="A19" s="39" t="s">
        <v>58</v>
      </c>
    </row>
    <row r="20" ht="15">
      <c r="A20" s="44" t="s">
        <v>59</v>
      </c>
    </row>
    <row r="21" ht="15">
      <c r="A21" s="44" t="s">
        <v>60</v>
      </c>
    </row>
    <row r="22" ht="15">
      <c r="A22" s="44" t="s">
        <v>61</v>
      </c>
    </row>
    <row r="23" ht="15">
      <c r="A23" s="44" t="s">
        <v>62</v>
      </c>
    </row>
    <row r="24" ht="15">
      <c r="A24" s="44" t="s">
        <v>63</v>
      </c>
    </row>
    <row r="25" ht="15">
      <c r="A25" s="44" t="s">
        <v>64</v>
      </c>
    </row>
    <row r="26" ht="15">
      <c r="A26" s="44" t="s">
        <v>65</v>
      </c>
    </row>
    <row r="27" ht="15">
      <c r="A27" s="44" t="s">
        <v>66</v>
      </c>
    </row>
    <row r="28" ht="15">
      <c r="A28" s="44" t="s">
        <v>67</v>
      </c>
    </row>
    <row r="29" ht="15">
      <c r="A29" s="44" t="s">
        <v>68</v>
      </c>
    </row>
    <row r="30" ht="15">
      <c r="A30" s="44"/>
    </row>
    <row r="32" spans="1:9" ht="15">
      <c r="A32" s="89" t="s">
        <v>69</v>
      </c>
      <c r="B32" s="89"/>
      <c r="C32" s="89"/>
      <c r="D32" s="89"/>
      <c r="E32" s="89"/>
      <c r="F32" s="89"/>
      <c r="G32" s="89"/>
      <c r="H32" s="89"/>
      <c r="I32" s="89"/>
    </row>
    <row r="33" spans="1:9" ht="15">
      <c r="A33" s="45" t="s">
        <v>57</v>
      </c>
      <c r="B33" s="46"/>
      <c r="C33" s="47"/>
      <c r="D33" s="48"/>
      <c r="E33" s="49"/>
      <c r="F33" s="50" t="s">
        <v>70</v>
      </c>
      <c r="G33" s="51"/>
      <c r="H33" s="90" t="s">
        <v>71</v>
      </c>
      <c r="I33" s="91"/>
    </row>
    <row r="34" spans="1:9" ht="36.75">
      <c r="A34" s="45"/>
      <c r="B34" s="52" t="s">
        <v>72</v>
      </c>
      <c r="C34" s="53"/>
      <c r="D34" s="92" t="s">
        <v>73</v>
      </c>
      <c r="E34" s="93"/>
      <c r="F34" s="54" t="s">
        <v>74</v>
      </c>
      <c r="G34" s="54" t="s">
        <v>75</v>
      </c>
      <c r="H34" s="55" t="s">
        <v>76</v>
      </c>
      <c r="I34" s="56" t="s">
        <v>77</v>
      </c>
    </row>
    <row r="35" spans="1:9" ht="15">
      <c r="A35" s="45"/>
      <c r="B35" s="57" t="s">
        <v>78</v>
      </c>
      <c r="C35" s="45"/>
      <c r="D35" s="86" t="s">
        <v>79</v>
      </c>
      <c r="E35" s="86"/>
      <c r="F35" s="58"/>
      <c r="G35" s="59">
        <f>H35+I35</f>
        <v>820.2</v>
      </c>
      <c r="H35" s="59">
        <v>82.07</v>
      </c>
      <c r="I35" s="59">
        <v>738.13</v>
      </c>
    </row>
    <row r="36" spans="1:9" ht="15">
      <c r="A36" s="45"/>
      <c r="B36" s="57" t="s">
        <v>80</v>
      </c>
      <c r="C36" s="45"/>
      <c r="D36" s="87"/>
      <c r="E36" s="87"/>
      <c r="F36" s="60"/>
      <c r="G36" s="59">
        <f>H36+I36</f>
        <v>0</v>
      </c>
      <c r="H36" s="59"/>
      <c r="I36" s="59"/>
    </row>
    <row r="37" spans="1:9" ht="15">
      <c r="A37" s="45"/>
      <c r="B37" s="58"/>
      <c r="C37" s="45"/>
      <c r="D37" s="87"/>
      <c r="E37" s="87"/>
      <c r="F37" s="60"/>
      <c r="G37" s="59">
        <f>H37+I37</f>
        <v>0</v>
      </c>
      <c r="H37" s="59"/>
      <c r="I37" s="59"/>
    </row>
    <row r="38" spans="1:9" ht="15">
      <c r="A38" s="45"/>
      <c r="B38" s="61" t="s">
        <v>81</v>
      </c>
      <c r="C38" s="45"/>
      <c r="D38" s="45"/>
      <c r="E38" s="45"/>
      <c r="F38" s="45"/>
      <c r="G38" s="62">
        <f>SUM(G35:G37)</f>
        <v>820.2</v>
      </c>
      <c r="H38" s="62">
        <f>SUM(H35:H37)</f>
        <v>82.07</v>
      </c>
      <c r="I38" s="62">
        <f>SUM(I35:I37)</f>
        <v>738.13</v>
      </c>
    </row>
    <row r="40" spans="1:6" ht="15">
      <c r="A40" s="39" t="s">
        <v>82</v>
      </c>
      <c r="B40" s="63" t="s">
        <v>83</v>
      </c>
      <c r="C40" s="64"/>
      <c r="D40" s="64"/>
      <c r="E40" s="64"/>
      <c r="F40" s="65">
        <v>3488.98</v>
      </c>
    </row>
    <row r="41" spans="2:6" ht="15">
      <c r="B41" s="63" t="s">
        <v>84</v>
      </c>
      <c r="C41" s="64"/>
      <c r="D41" s="64"/>
      <c r="E41" s="64"/>
      <c r="F41" s="66">
        <v>88864.23</v>
      </c>
    </row>
    <row r="42" spans="2:6" ht="15">
      <c r="B42" s="63" t="s">
        <v>85</v>
      </c>
      <c r="C42" s="64"/>
      <c r="D42" s="64"/>
      <c r="E42" s="64"/>
      <c r="F42" s="66">
        <v>80711.7</v>
      </c>
    </row>
    <row r="43" spans="2:6" ht="15">
      <c r="B43" s="63" t="s">
        <v>86</v>
      </c>
      <c r="C43" s="64"/>
      <c r="D43" s="64"/>
      <c r="E43" s="64"/>
      <c r="F43" s="66" t="s">
        <v>87</v>
      </c>
    </row>
    <row r="44" spans="2:6" ht="15">
      <c r="B44" s="63" t="s">
        <v>88</v>
      </c>
      <c r="C44" s="64"/>
      <c r="D44" s="64"/>
      <c r="E44" s="64"/>
      <c r="F44" s="65">
        <f>F40+F41-F42</f>
        <v>11641.509999999995</v>
      </c>
    </row>
    <row r="45" spans="2:7" ht="15">
      <c r="B45" s="67"/>
      <c r="C45" s="67"/>
      <c r="D45" s="67"/>
      <c r="E45" s="67"/>
      <c r="F45" s="67"/>
      <c r="G45" s="67"/>
    </row>
    <row r="46" spans="1:7" ht="15">
      <c r="A46" s="39" t="s">
        <v>89</v>
      </c>
      <c r="B46" s="63" t="s">
        <v>90</v>
      </c>
      <c r="C46" s="64"/>
      <c r="D46" s="64"/>
      <c r="E46" s="64"/>
      <c r="F46" s="64"/>
      <c r="G46" s="65">
        <v>7547.53</v>
      </c>
    </row>
    <row r="47" spans="2:7" ht="15">
      <c r="B47" s="63" t="s">
        <v>91</v>
      </c>
      <c r="C47" s="64"/>
      <c r="D47" s="64"/>
      <c r="E47" s="64"/>
      <c r="F47" s="64"/>
      <c r="G47" s="66">
        <v>88864.23</v>
      </c>
    </row>
    <row r="48" spans="2:7" ht="15">
      <c r="B48" s="68" t="s">
        <v>92</v>
      </c>
      <c r="C48" s="64"/>
      <c r="D48" s="64"/>
      <c r="E48" s="64"/>
      <c r="F48" s="64"/>
      <c r="G48" s="66">
        <v>82070</v>
      </c>
    </row>
    <row r="49" spans="2:7" ht="15">
      <c r="B49" s="69" t="s">
        <v>93</v>
      </c>
      <c r="C49" s="70"/>
      <c r="D49" s="70"/>
      <c r="E49" s="70"/>
      <c r="F49" s="70"/>
      <c r="G49" s="65">
        <f>G46+G47-G48</f>
        <v>14341.759999999995</v>
      </c>
    </row>
  </sheetData>
  <sheetProtection/>
  <mergeCells count="9">
    <mergeCell ref="D35:E35"/>
    <mergeCell ref="D36:E36"/>
    <mergeCell ref="D37:E37"/>
    <mergeCell ref="A13:I13"/>
    <mergeCell ref="A14:I14"/>
    <mergeCell ref="A15:I15"/>
    <mergeCell ref="A32:I32"/>
    <mergeCell ref="H33:I33"/>
    <mergeCell ref="D34:E3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2017-04-23T20:08:20Z</dcterms:created>
  <dcterms:modified xsi:type="dcterms:W3CDTF">2017-04-24T19:01:31Z</dcterms:modified>
  <cp:category/>
  <cp:version/>
  <cp:contentType/>
  <cp:contentStatus/>
</cp:coreProperties>
</file>