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<sst xmlns="http://schemas.openxmlformats.org/spreadsheetml/2006/main" count="69" uniqueCount="62">
  <si>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</si>
  <si>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</si>
  <si>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</si>
  <si>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8/2  по ул. Центральная с 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</si>
  <si>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</si>
  <si>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</si>
  <si>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</si>
  <si>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</si>
  <si>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</si>
  <si>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</si>
  <si>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</si>
  <si>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</si>
  <si>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</si>
  <si>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</si>
  <si>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</si>
  <si>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</si>
  <si>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</si>
  <si>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</si>
  <si>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</si>
  <si>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</si>
  <si>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</si>
  <si>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</si>
  <si>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Н/2011-90 от 01.01.2011г.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</si>
  <si>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</si>
  <si>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</si>
  <si>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</si>
  <si>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</si>
  <si>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</si>
  <si>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</si>
  <si>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</si>
  <si>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</si>
  <si>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</si>
  <si>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</si>
  <si>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</si>
  <si>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</si>
  <si>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</si>
  <si>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</si>
  <si>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2160.00 руб., от ПАО "Вымпелком" 6300.00 руб., от ООО "Перспектива" 5600.00руб.</t>
  </si>
  <si>
    <t>ЦИТ "Домашние сети",              ПАО "Вымпелком",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</si>
  <si>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</si>
  <si>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</si>
  <si>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</si>
  <si>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</si>
  <si>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</si>
  <si>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8/2 по ул. Центральная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</si>
  <si>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</si>
  <si>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</si>
  <si>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</si>
  <si>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</si>
  <si>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</si>
  <si>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</si>
  <si>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</si>
  <si>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</si>
  <si>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</si>
  <si>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</si>
  <si>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318.88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</si>
  <si>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систем ХВС и ГВС - 3.15 т.р.</t>
  </si>
  <si>
    <t>ремонт лифтового оборудования - 64,02 т.р.</t>
  </si>
  <si>
    <t>очистка крыши от снега  - 32.76 т.р.</t>
  </si>
  <si>
    <t>аварийное обслуживание - 6.92т.р.</t>
  </si>
  <si>
    <t>ремонт фасада (межпанельные швы) - 210.75 т.р.</t>
  </si>
  <si>
    <t>прочее - 1.28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</si>
</sst>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4" fillId="0" borderId="0" xfId="52">
      <alignment/>
      <protection/>
    </xf>
    <xf numFmtId="0" fontId="34" fillId="0" borderId="16" xfId="52" applyBorder="1" applyAlignment="1">
      <alignment horizontal="center" vertical="center" wrapText="1"/>
      <protection/>
    </xf>
    <xf numFmtId="0" fontId="34" fillId="0" borderId="16" xfId="52" applyFont="1" applyBorder="1" applyAlignment="1">
      <alignment horizontal="center" vertical="center" wrapText="1"/>
      <protection/>
    </xf>
    <xf numFmtId="0" fontId="42" fillId="0" borderId="16" xfId="52" applyFont="1" applyBorder="1" applyAlignment="1">
      <alignment horizontal="center" vertical="center"/>
      <protection/>
    </xf>
    <xf numFmtId="2" fontId="42" fillId="0" borderId="16" xfId="52" applyNumberFormat="1" applyFont="1" applyFill="1" applyBorder="1" applyAlignment="1">
      <alignment horizontal="center" vertical="center"/>
      <protection/>
    </xf>
    <xf numFmtId="0" fontId="33" fillId="0" borderId="0" xfId="52" applyFont="1" applyFill="1">
      <alignment/>
      <protection/>
    </xf>
    <xf numFmtId="0" fontId="34" fillId="0" borderId="0" xfId="52" applyFont="1" applyFill="1">
      <alignment/>
      <protection/>
    </xf>
    <xf numFmtId="0" fontId="34" fillId="0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4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0"/>
  <sheetViews>
    <sheetView zoomScalePageLayoutView="0" workbookViewId="0" topLeftCell="D37">
      <selection activeCell="I49" sqref="I4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125" style="33" customWidth="1"/>
    <col min="4" max="4" width="13.00390625" style="33" customWidth="1"/>
    <col min="5" max="5" width="11.875" style="33" customWidth="1"/>
    <col min="6" max="6" width="13.25390625" style="33" customWidth="1"/>
    <col min="7" max="7" width="11.875" style="33" customWidth="1"/>
    <col min="8" max="8" width="13.25390625" style="33" customWidth="1"/>
    <col min="9" max="9" width="25.75390625" style="33" customWidth="1"/>
    <col min="10" max="10" width="12.253906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52" t="s">
        <v>1</v>
      </c>
      <c r="D20" s="52"/>
      <c r="E20" s="52"/>
      <c r="F20" s="52"/>
      <c r="G20" s="52"/>
      <c r="H20" s="52"/>
      <c r="I20" s="52"/>
    </row>
    <row r="21" spans="3:9" ht="12.75">
      <c r="C21" s="53" t="s">
        <v>2</v>
      </c>
      <c r="D21" s="53"/>
      <c r="E21" s="53"/>
      <c r="F21" s="53"/>
      <c r="G21" s="53"/>
      <c r="H21" s="53"/>
      <c r="I21" s="53"/>
    </row>
    <row r="22" spans="3:9" ht="12.75">
      <c r="C22" s="53" t="s">
        <v>3</v>
      </c>
      <c r="D22" s="53"/>
      <c r="E22" s="53"/>
      <c r="F22" s="53"/>
      <c r="G22" s="53"/>
      <c r="H22" s="53"/>
      <c r="I22" s="53"/>
    </row>
    <row r="23" spans="3:9" ht="6" customHeight="1" thickBot="1">
      <c r="C23" s="54"/>
      <c r="D23" s="54"/>
      <c r="E23" s="54"/>
      <c r="F23" s="54"/>
      <c r="G23" s="54"/>
      <c r="H23" s="54"/>
      <c r="I23" s="54"/>
    </row>
    <row r="24" spans="3:9" ht="53.25" customHeight="1" thickBot="1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>
      <c r="C25" s="55" t="s">
        <v>11</v>
      </c>
      <c r="D25" s="45"/>
      <c r="E25" s="45"/>
      <c r="F25" s="45"/>
      <c r="G25" s="45"/>
      <c r="H25" s="45"/>
      <c r="I25" s="56"/>
    </row>
    <row r="26" spans="3:11" ht="13.5" customHeight="1" thickBot="1">
      <c r="C26" s="12" t="s">
        <v>12</v>
      </c>
      <c r="D26" s="13">
        <v>143401.8999999999</v>
      </c>
      <c r="E26" s="14">
        <v>1389155.5</v>
      </c>
      <c r="F26" s="14">
        <f>31275.66+1334796.59</f>
        <v>1366072.25</v>
      </c>
      <c r="G26" s="14">
        <v>1399274.28</v>
      </c>
      <c r="H26" s="14">
        <f>+D26+E26-F26</f>
        <v>166485.1499999999</v>
      </c>
      <c r="I26" s="57" t="s">
        <v>13</v>
      </c>
      <c r="K26" s="15">
        <f>158891.85+7593.3</f>
        <v>166485.15</v>
      </c>
    </row>
    <row r="27" spans="3:11" ht="13.5" customHeight="1" thickBot="1">
      <c r="C27" s="12" t="s">
        <v>14</v>
      </c>
      <c r="D27" s="13">
        <v>84133.35999999993</v>
      </c>
      <c r="E27" s="16">
        <f>609468.03-29506.17</f>
        <v>579961.86</v>
      </c>
      <c r="F27" s="16">
        <f>19987.23+531614.16</f>
        <v>551601.39</v>
      </c>
      <c r="G27" s="14">
        <v>554281.35</v>
      </c>
      <c r="H27" s="14">
        <f>+D27+E27-F27</f>
        <v>112493.82999999996</v>
      </c>
      <c r="I27" s="58"/>
      <c r="K27" s="15">
        <f>9357.67+106975.62-3839.46</f>
        <v>112493.82999999999</v>
      </c>
    </row>
    <row r="28" spans="3:11" ht="13.5" customHeight="1" thickBot="1">
      <c r="C28" s="12" t="s">
        <v>15</v>
      </c>
      <c r="D28" s="13">
        <v>26772.72000000003</v>
      </c>
      <c r="E28" s="16">
        <f>315674.17-22049.09</f>
        <v>293625.07999999996</v>
      </c>
      <c r="F28" s="16">
        <f>284112.29+1716.28</f>
        <v>285828.57</v>
      </c>
      <c r="G28" s="14">
        <v>291209.84</v>
      </c>
      <c r="H28" s="14">
        <f>+D28+E28-F28</f>
        <v>34569.22999999998</v>
      </c>
      <c r="I28" s="58"/>
      <c r="K28" s="2">
        <f>44214.62-10341.06+695.67</f>
        <v>34569.23</v>
      </c>
    </row>
    <row r="29" spans="3:11" ht="13.5" customHeight="1" thickBot="1">
      <c r="C29" s="12" t="s">
        <v>16</v>
      </c>
      <c r="D29" s="13">
        <v>21543.73999999999</v>
      </c>
      <c r="E29" s="16">
        <f>84023.74-1736.93+110317.39-5671.8</f>
        <v>186932.40000000002</v>
      </c>
      <c r="F29" s="16">
        <f>76148.06+2259.28+101643.64+616.99</f>
        <v>180667.96999999997</v>
      </c>
      <c r="G29" s="14">
        <v>176490.53</v>
      </c>
      <c r="H29" s="14">
        <f>+D29+E29-F29</f>
        <v>27808.170000000042</v>
      </c>
      <c r="I29" s="58"/>
      <c r="K29" s="2">
        <f>14950.28-530.09+1077.1+15671.61-3606.91+246.18</f>
        <v>27808.170000000002</v>
      </c>
    </row>
    <row r="30" spans="3:11" ht="13.5" customHeight="1" thickBot="1">
      <c r="C30" s="12" t="s">
        <v>17</v>
      </c>
      <c r="D30" s="13">
        <v>700.350000000004</v>
      </c>
      <c r="E30" s="16">
        <f>3756.86+4727.28</f>
        <v>8484.14</v>
      </c>
      <c r="F30" s="16">
        <f>4.14+1.55+3844.43+4939.05+319.81</f>
        <v>9108.98</v>
      </c>
      <c r="G30" s="14">
        <f>14446.11+8659.86</f>
        <v>23105.97</v>
      </c>
      <c r="H30" s="14">
        <f>+D30+E30-F30</f>
        <v>75.51000000000386</v>
      </c>
      <c r="I30" s="59"/>
      <c r="K30" s="2">
        <f>215.1-5.39+148.73-77.3+37.26-242.89</f>
        <v>75.50999999999999</v>
      </c>
    </row>
    <row r="31" spans="3:9" ht="13.5" customHeight="1" thickBot="1">
      <c r="C31" s="12" t="s">
        <v>18</v>
      </c>
      <c r="D31" s="17">
        <f>SUM(D26:D30)</f>
        <v>276552.06999999983</v>
      </c>
      <c r="E31" s="17">
        <f>SUM(E26:E30)</f>
        <v>2458158.98</v>
      </c>
      <c r="F31" s="17">
        <f>SUM(F26:F30)</f>
        <v>2393279.1599999997</v>
      </c>
      <c r="G31" s="17">
        <f>SUM(G26:G30)</f>
        <v>2444361.9699999997</v>
      </c>
      <c r="H31" s="17">
        <f>SUM(H26:H30)</f>
        <v>341431.8899999999</v>
      </c>
      <c r="I31" s="18"/>
    </row>
    <row r="32" spans="3:9" ht="13.5" customHeight="1" thickBot="1">
      <c r="C32" s="45" t="s">
        <v>19</v>
      </c>
      <c r="D32" s="45"/>
      <c r="E32" s="45"/>
      <c r="F32" s="45"/>
      <c r="G32" s="45"/>
      <c r="H32" s="45"/>
      <c r="I32" s="45"/>
    </row>
    <row r="33" spans="3:9" ht="47.25" customHeight="1" thickBot="1">
      <c r="C33" s="19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20" t="s">
        <v>20</v>
      </c>
    </row>
    <row r="34" spans="3:11" ht="28.5" customHeight="1" thickBot="1">
      <c r="C34" s="9" t="s">
        <v>21</v>
      </c>
      <c r="D34" s="21">
        <v>97491.96999999974</v>
      </c>
      <c r="E34" s="22">
        <f>1141616.24+2629.32+7496.24+3609.72+17529.58</f>
        <v>1172881.1</v>
      </c>
      <c r="F34" s="22">
        <f>1144046.23+2165.3+6388.34+3254.09+15619.7-190.51-137.7</f>
        <v>1171145.4500000002</v>
      </c>
      <c r="G34" s="22">
        <f>+E34</f>
        <v>1172881.1</v>
      </c>
      <c r="H34" s="22">
        <f>+D34+E34-F34</f>
        <v>99227.61999999965</v>
      </c>
      <c r="I34" s="46" t="s">
        <v>22</v>
      </c>
      <c r="J34" s="23">
        <f>100781.21-2647.3+14.58-196.8+41.95-190.81+9.67-197.88+63.45-186.1-D34</f>
        <v>2.473825588822365E-10</v>
      </c>
      <c r="K34" s="23">
        <f>95703.92+281.8+959.04+355.63+1909.88+2.51-0.21+16.46-1.41-H34</f>
        <v>3.4924596548080444E-10</v>
      </c>
    </row>
    <row r="35" spans="3:10" ht="14.25" customHeight="1" thickBot="1">
      <c r="C35" s="12" t="s">
        <v>23</v>
      </c>
      <c r="D35" s="13">
        <v>18384.150000000023</v>
      </c>
      <c r="E35" s="14">
        <v>227205</v>
      </c>
      <c r="F35" s="14">
        <v>226482.64</v>
      </c>
      <c r="G35" s="22">
        <v>318882.73</v>
      </c>
      <c r="H35" s="22">
        <f aca="true" t="shared" si="0" ref="H35:H42">+D35+E35-F35</f>
        <v>19106.51000000001</v>
      </c>
      <c r="I35" s="47"/>
      <c r="J35" s="23"/>
    </row>
    <row r="36" spans="3:9" ht="13.5" customHeight="1" hidden="1" thickBot="1">
      <c r="C36" s="19" t="s">
        <v>24</v>
      </c>
      <c r="D36" s="24">
        <v>0</v>
      </c>
      <c r="E36" s="14"/>
      <c r="F36" s="14"/>
      <c r="G36" s="22"/>
      <c r="H36" s="22">
        <f t="shared" si="0"/>
        <v>0</v>
      </c>
      <c r="I36" s="25"/>
    </row>
    <row r="37" spans="3:9" ht="12.75" customHeight="1" thickBot="1">
      <c r="C37" s="12" t="s">
        <v>25</v>
      </c>
      <c r="D37" s="13">
        <v>13496.599999999977</v>
      </c>
      <c r="E37" s="14">
        <v>138752.88</v>
      </c>
      <c r="F37" s="14">
        <v>140830.96</v>
      </c>
      <c r="G37" s="22">
        <f>+E37</f>
        <v>138752.88</v>
      </c>
      <c r="H37" s="22">
        <f t="shared" si="0"/>
        <v>11418.51999999999</v>
      </c>
      <c r="I37" s="25" t="s">
        <v>26</v>
      </c>
    </row>
    <row r="38" spans="3:11" ht="33" customHeight="1" thickBot="1">
      <c r="C38" s="12" t="s">
        <v>27</v>
      </c>
      <c r="D38" s="13">
        <v>20800.160000000003</v>
      </c>
      <c r="E38" s="14">
        <f>57923.61+189292.67</f>
        <v>247216.28000000003</v>
      </c>
      <c r="F38" s="14">
        <f>172647.12+71919.94+2659.45</f>
        <v>247226.51</v>
      </c>
      <c r="G38" s="22">
        <v>194912.79</v>
      </c>
      <c r="H38" s="22">
        <f t="shared" si="0"/>
        <v>20789.93000000005</v>
      </c>
      <c r="I38" s="26" t="s">
        <v>28</v>
      </c>
      <c r="J38" s="2">
        <f>18562.56-605.14+2842.74</f>
        <v>20800.160000000003</v>
      </c>
      <c r="K38" s="2">
        <f>183.29+3961.09+16645.55</f>
        <v>20789.93</v>
      </c>
    </row>
    <row r="39" spans="3:9" ht="30" customHeight="1" thickBot="1">
      <c r="C39" s="12" t="s">
        <v>29</v>
      </c>
      <c r="D39" s="13">
        <v>947.8099999999995</v>
      </c>
      <c r="E39" s="16">
        <v>11834.48</v>
      </c>
      <c r="F39" s="16">
        <v>11785.3</v>
      </c>
      <c r="G39" s="22">
        <f>+E39</f>
        <v>11834.48</v>
      </c>
      <c r="H39" s="22">
        <f t="shared" si="0"/>
        <v>996.9899999999998</v>
      </c>
      <c r="I39" s="26" t="s">
        <v>30</v>
      </c>
    </row>
    <row r="40" spans="3:9" ht="13.5" customHeight="1" thickBot="1">
      <c r="C40" s="19" t="s">
        <v>31</v>
      </c>
      <c r="D40" s="13">
        <v>13556.899999999994</v>
      </c>
      <c r="E40" s="16">
        <v>131249.99</v>
      </c>
      <c r="F40" s="16">
        <v>128250.85</v>
      </c>
      <c r="G40" s="22">
        <f>+E40</f>
        <v>131249.99</v>
      </c>
      <c r="H40" s="22">
        <f t="shared" si="0"/>
        <v>16556.03999999998</v>
      </c>
      <c r="I40" s="25"/>
    </row>
    <row r="41" spans="3:11" ht="13.5" customHeight="1" thickBot="1">
      <c r="C41" s="19" t="s">
        <v>32</v>
      </c>
      <c r="D41" s="13">
        <v>4433.990000000001</v>
      </c>
      <c r="E41" s="16">
        <f>24159.64-110.09+45320.32-222.35</f>
        <v>69147.51999999999</v>
      </c>
      <c r="F41" s="16">
        <f>23982.27+13235.01</f>
        <v>37217.28</v>
      </c>
      <c r="G41" s="22">
        <f>+E41</f>
        <v>69147.51999999999</v>
      </c>
      <c r="H41" s="22">
        <f t="shared" si="0"/>
        <v>36364.229999999996</v>
      </c>
      <c r="I41" s="25"/>
      <c r="J41" s="2">
        <f>1345.74+3088.25</f>
        <v>4433.99</v>
      </c>
      <c r="K41" s="2">
        <f>24203.95+12160.28</f>
        <v>36364.23</v>
      </c>
    </row>
    <row r="42" spans="3:9" ht="13.5" customHeight="1" thickBot="1">
      <c r="C42" s="12" t="s">
        <v>33</v>
      </c>
      <c r="D42" s="13">
        <v>3007.350000000006</v>
      </c>
      <c r="E42" s="16">
        <v>37007.6</v>
      </c>
      <c r="F42" s="16">
        <v>36905.05</v>
      </c>
      <c r="G42" s="22">
        <f>+E42</f>
        <v>37007.6</v>
      </c>
      <c r="H42" s="22">
        <f t="shared" si="0"/>
        <v>3109.9000000000015</v>
      </c>
      <c r="I42" s="26" t="s">
        <v>34</v>
      </c>
    </row>
    <row r="43" spans="3:9" s="28" customFormat="1" ht="13.5" customHeight="1" thickBot="1">
      <c r="C43" s="12" t="s">
        <v>18</v>
      </c>
      <c r="D43" s="17">
        <f>SUM(D34:D42)</f>
        <v>172118.92999999973</v>
      </c>
      <c r="E43" s="17">
        <f>SUM(E34:E42)</f>
        <v>2035294.85</v>
      </c>
      <c r="F43" s="17">
        <f>SUM(F34:F42)</f>
        <v>1999844.0400000005</v>
      </c>
      <c r="G43" s="17">
        <f>SUM(G34:G42)</f>
        <v>2074669.09</v>
      </c>
      <c r="H43" s="17">
        <f>SUM(H34:H42)</f>
        <v>207569.73999999967</v>
      </c>
      <c r="I43" s="27"/>
    </row>
    <row r="44" spans="3:9" ht="13.5" customHeight="1" thickBot="1">
      <c r="C44" s="48" t="s">
        <v>35</v>
      </c>
      <c r="D44" s="48"/>
      <c r="E44" s="48"/>
      <c r="F44" s="48"/>
      <c r="G44" s="48"/>
      <c r="H44" s="48"/>
      <c r="I44" s="48"/>
    </row>
    <row r="45" spans="3:9" ht="39.75" customHeight="1" thickBot="1">
      <c r="C45" s="29" t="s">
        <v>36</v>
      </c>
      <c r="D45" s="49" t="s">
        <v>37</v>
      </c>
      <c r="E45" s="50"/>
      <c r="F45" s="50"/>
      <c r="G45" s="50"/>
      <c r="H45" s="51"/>
      <c r="I45" s="30" t="s">
        <v>38</v>
      </c>
    </row>
    <row r="46" spans="3:8" ht="26.25" customHeight="1">
      <c r="C46" s="31" t="s">
        <v>39</v>
      </c>
      <c r="D46" s="31"/>
      <c r="E46" s="31"/>
      <c r="F46" s="31"/>
      <c r="G46" s="31"/>
      <c r="H46" s="32">
        <f>+H31+H43</f>
        <v>549001.6299999995</v>
      </c>
    </row>
    <row r="47" spans="3:4" ht="15" hidden="1">
      <c r="C47" s="34" t="s">
        <v>40</v>
      </c>
      <c r="D47" s="34"/>
    </row>
    <row r="48" ht="12.75" customHeight="1">
      <c r="C48" s="35" t="s">
        <v>41</v>
      </c>
    </row>
    <row r="49" spans="5:6" ht="12.75">
      <c r="E49" s="36"/>
      <c r="F49" s="36"/>
    </row>
    <row r="50" spans="4:8" ht="12.75">
      <c r="D50" s="36"/>
      <c r="E50" s="36"/>
      <c r="F50" s="36"/>
      <c r="G50" s="36"/>
      <c r="H50" s="36"/>
    </row>
  </sheetData>
  <sheetProtection/>
  <mergeCells count="10">
    <mergeCell ref="C32:I32"/>
    <mergeCell ref="I34:I35"/>
    <mergeCell ref="C44:I44"/>
    <mergeCell ref="D45:H45"/>
    <mergeCell ref="C20:I20"/>
    <mergeCell ref="C21:I21"/>
    <mergeCell ref="C22:I22"/>
    <mergeCell ref="C23:I23"/>
    <mergeCell ref="C25:I25"/>
    <mergeCell ref="I26:I30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5"/>
  <sheetViews>
    <sheetView tabSelected="1" zoomScaleSheetLayoutView="120" zoomScalePageLayoutView="0" workbookViewId="0" topLeftCell="A16">
      <selection activeCell="E32" sqref="E32"/>
    </sheetView>
  </sheetViews>
  <sheetFormatPr defaultColWidth="9.00390625" defaultRowHeight="12.75"/>
  <cols>
    <col min="1" max="1" width="4.625" style="37" customWidth="1"/>
    <col min="2" max="2" width="12.37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4.25390625" style="37" customWidth="1"/>
    <col min="8" max="8" width="15.125" style="37" customWidth="1"/>
    <col min="9" max="9" width="13.875" style="37" customWidth="1"/>
    <col min="10" max="16384" width="9.125" style="37" customWidth="1"/>
  </cols>
  <sheetData>
    <row r="13" spans="1:9" ht="15">
      <c r="A13" s="60" t="s">
        <v>42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60" t="s">
        <v>43</v>
      </c>
      <c r="B14" s="60"/>
      <c r="C14" s="60"/>
      <c r="D14" s="60"/>
      <c r="E14" s="60"/>
      <c r="F14" s="60"/>
      <c r="G14" s="60"/>
      <c r="H14" s="60"/>
      <c r="I14" s="60"/>
    </row>
    <row r="15" spans="1:9" ht="15">
      <c r="A15" s="60" t="s">
        <v>44</v>
      </c>
      <c r="B15" s="60"/>
      <c r="C15" s="60"/>
      <c r="D15" s="60"/>
      <c r="E15" s="60"/>
      <c r="F15" s="60"/>
      <c r="G15" s="60"/>
      <c r="H15" s="60"/>
      <c r="I15" s="60"/>
    </row>
    <row r="16" spans="1:9" ht="60">
      <c r="A16" s="38" t="s">
        <v>45</v>
      </c>
      <c r="B16" s="38" t="s">
        <v>46</v>
      </c>
      <c r="C16" s="38" t="s">
        <v>47</v>
      </c>
      <c r="D16" s="38" t="s">
        <v>48</v>
      </c>
      <c r="E16" s="38" t="s">
        <v>49</v>
      </c>
      <c r="F16" s="39" t="s">
        <v>50</v>
      </c>
      <c r="G16" s="39" t="s">
        <v>51</v>
      </c>
      <c r="H16" s="38" t="s">
        <v>52</v>
      </c>
      <c r="I16" s="38" t="s">
        <v>53</v>
      </c>
    </row>
    <row r="17" spans="1:9" ht="15">
      <c r="A17" s="40" t="s">
        <v>54</v>
      </c>
      <c r="B17" s="41">
        <v>-19.87119</v>
      </c>
      <c r="C17" s="41"/>
      <c r="D17" s="41">
        <v>227.205</v>
      </c>
      <c r="E17" s="41">
        <v>226.48264</v>
      </c>
      <c r="F17" s="41">
        <f>14.06</f>
        <v>14.06</v>
      </c>
      <c r="G17" s="41">
        <v>318.88273</v>
      </c>
      <c r="H17" s="41">
        <v>19.10651</v>
      </c>
      <c r="I17" s="41">
        <f>B17+D17+F17-G17</f>
        <v>-97.48891999999995</v>
      </c>
    </row>
    <row r="19" ht="15">
      <c r="A19" s="37" t="s">
        <v>55</v>
      </c>
    </row>
    <row r="20" ht="15">
      <c r="A20" s="42" t="s">
        <v>56</v>
      </c>
    </row>
    <row r="21" ht="15">
      <c r="A21" s="42" t="s">
        <v>57</v>
      </c>
    </row>
    <row r="22" ht="15">
      <c r="A22" s="43" t="s">
        <v>58</v>
      </c>
    </row>
    <row r="23" ht="15">
      <c r="A23" s="44" t="s">
        <v>59</v>
      </c>
    </row>
    <row r="24" ht="15">
      <c r="A24" s="44" t="s">
        <v>60</v>
      </c>
    </row>
    <row r="25" ht="15">
      <c r="A25" s="44" t="s">
        <v>61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2017-04-23T20:10:49Z</dcterms:created>
  <dcterms:modified xsi:type="dcterms:W3CDTF">2017-04-24T19:02:37Z</dcterms:modified>
  <cp:category/>
  <cp:version/>
  <cp:contentType/>
  <cp:contentStatus/>
</cp:coreProperties>
</file>