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ежная6" sheetId="1" r:id="rId1"/>
    <sheet name="Молодежная 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H23" i="1"/>
  <c r="K23" i="1"/>
  <c r="H24" i="1"/>
  <c r="K24" i="1"/>
  <c r="H25" i="1"/>
  <c r="K25" i="1"/>
  <c r="H26" i="1"/>
  <c r="K26" i="1"/>
  <c r="H27" i="1"/>
  <c r="K27" i="1"/>
  <c r="D28" i="1"/>
  <c r="E28" i="1"/>
  <c r="F28" i="1"/>
  <c r="G28" i="1"/>
  <c r="H28" i="1"/>
  <c r="D31" i="1"/>
  <c r="L31" i="1" s="1"/>
  <c r="G31" i="1"/>
  <c r="H31" i="1"/>
  <c r="J31" i="1"/>
  <c r="K31" i="1"/>
  <c r="H32" i="1"/>
  <c r="J32" i="1"/>
  <c r="H33" i="1"/>
  <c r="J33" i="1"/>
  <c r="G34" i="1"/>
  <c r="G41" i="1" s="1"/>
  <c r="H34" i="1"/>
  <c r="J34" i="1"/>
  <c r="H35" i="1"/>
  <c r="J35" i="1"/>
  <c r="K35" i="1"/>
  <c r="G36" i="1"/>
  <c r="H36" i="1"/>
  <c r="J36" i="1"/>
  <c r="G37" i="1"/>
  <c r="H37" i="1"/>
  <c r="J37" i="1"/>
  <c r="G38" i="1"/>
  <c r="H38" i="1"/>
  <c r="J38" i="1"/>
  <c r="K38" i="1"/>
  <c r="D39" i="1"/>
  <c r="G39" i="1"/>
  <c r="H39" i="1"/>
  <c r="G40" i="1"/>
  <c r="H40" i="1"/>
  <c r="J40" i="1"/>
  <c r="D41" i="1"/>
  <c r="E41" i="1"/>
  <c r="F41" i="1"/>
  <c r="H41" i="1"/>
  <c r="H45" i="1" s="1"/>
</calcChain>
</file>

<file path=xl/sharedStrings.xml><?xml version="1.0" encoding="utf-8"?>
<sst xmlns="http://schemas.openxmlformats.org/spreadsheetml/2006/main" count="82" uniqueCount="74">
  <si>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</si>
  <si>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</si>
  <si>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</si>
  <si>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ИП Суменкова С.П.</t>
  </si>
  <si>
    <t xml:space="preserve">Поступило от ИП Суменкова С.П. за управление и содержание общедомового имущества, и за сбор ТБО 15876,90 руб. 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</si>
  <si>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</si>
  <si>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3240,00 руб., от ОАО "Вымпелком" 4900,00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</si>
  <si>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</si>
  <si>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</si>
  <si>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</si>
  <si>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</si>
  <si>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</si>
  <si>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</si>
  <si>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</si>
  <si>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</si>
  <si>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</si>
  <si>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</si>
  <si>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</si>
  <si>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</si>
  <si>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</si>
  <si>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</si>
  <si>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</si>
  <si>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</si>
  <si>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Н/2008-5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</si>
  <si>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</si>
  <si>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</si>
  <si>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</si>
  <si>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</si>
  <si>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</si>
  <si>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</si>
  <si>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</si>
  <si>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</si>
  <si>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</si>
  <si>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</si>
  <si>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</si>
  <si>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</si>
  <si>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</si>
  <si>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</si>
  <si>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</si>
  <si>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</si>
  <si>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</si>
  <si>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</si>
  <si>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</si>
  <si>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</si>
  <si>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установка контактора на модем - 0.65 т.р.</t>
  </si>
  <si>
    <t>аварийное обслуживание - 1.30 т.р.</t>
  </si>
  <si>
    <t>ремонт канализационных лежаков - 428.86 т.р.</t>
  </si>
  <si>
    <t>ремонт лифта - 22.35 т.р.</t>
  </si>
  <si>
    <t>прочее - 3.38 т.р.</t>
  </si>
  <si>
    <t>работы по электрике - 0.19 т.р.</t>
  </si>
  <si>
    <t>ремонт кровли - 4.84 т.р.</t>
  </si>
  <si>
    <t>ремонт стен, установка замков, установка дверцы почтового ящика  - 12.73 т.р.</t>
  </si>
  <si>
    <t>замена модемной антены - 1.13 т.р.</t>
  </si>
  <si>
    <t>Ремонт ЦО - 0.91т.р.</t>
  </si>
  <si>
    <t>смена стекол подъездных окон - 2.63 т.р.</t>
  </si>
  <si>
    <t>ремонт дверей - 2.83 т.р.</t>
  </si>
  <si>
    <t>смена модема узла учета ТЭ - 9.20 т.р.</t>
  </si>
  <si>
    <t>замена прокладки на задвижке  - 0.06 т.р.</t>
  </si>
  <si>
    <t>демонтаж и установка манометров в ТП - 6.71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</si>
  <si>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497</t>
    </r>
    <r>
      <rPr>
        <b/>
        <sz val="11"/>
        <color indexed="8"/>
        <rFont val="Calibri"/>
        <family val="2"/>
        <charset val="204"/>
      </rPr>
      <t xml:space="preserve">,77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</si>
  <si>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</si>
  <si>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</si>
  <si>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01.01.2017г.,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</si>
  <si>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</si>
  <si>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</si>
  <si>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</si>
  <si>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</si>
  <si>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</si>
  <si>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</si>
  <si>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</si>
  <si>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№6  по ул. Молодежная с 01.01.2016г. по 31.12.2016г.</t>
  </si>
  <si>
    <t>по выполнению плана текущего ремонта жилого дома</t>
  </si>
  <si>
    <t>ОТЧЕТ</t>
  </si>
  <si>
    <t>имущества жилого дома № 6  по ул. Молодежная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</si>
</sst>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10" fillId="0" borderId="7" xfId="0" applyNumberFormat="1" applyFont="1" applyFill="1" applyBorder="1" applyAlignment="1">
      <alignment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8" fillId="0" borderId="0" xfId="1" applyFont="1" applyFill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C17" zoomScaleNormal="100" workbookViewId="0">
      <selection activeCell="C19" sqref="C19:I1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" style="2" customWidth="1"/>
    <col min="4" max="4" width="13.140625" style="2" customWidth="1"/>
    <col min="5" max="6" width="13.28515625" style="2" customWidth="1"/>
    <col min="7" max="7" width="11.85546875" style="2" customWidth="1"/>
    <col min="8" max="8" width="13.140625" style="2" customWidth="1"/>
    <col min="9" max="9" width="25.42578125" style="2" customWidth="1"/>
    <col min="10" max="10" width="10.7109375" style="1" hidden="1" customWidth="1"/>
    <col min="11" max="11" width="9.5703125" style="1" hidden="1" customWidth="1"/>
    <col min="12" max="12" width="0" style="1" hidden="1" customWidth="1"/>
    <col min="13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43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2" ht="14.25" x14ac:dyDescent="0.2">
      <c r="C17" s="45" t="s">
        <v>42</v>
      </c>
      <c r="D17" s="45"/>
      <c r="E17" s="45"/>
      <c r="F17" s="45"/>
      <c r="G17" s="45"/>
      <c r="H17" s="45"/>
      <c r="I17" s="45"/>
    </row>
    <row r="18" spans="3:12" x14ac:dyDescent="0.2">
      <c r="C18" s="46" t="s">
        <v>41</v>
      </c>
      <c r="D18" s="46"/>
      <c r="E18" s="46"/>
      <c r="F18" s="46"/>
      <c r="G18" s="46"/>
      <c r="H18" s="46"/>
      <c r="I18" s="46"/>
    </row>
    <row r="19" spans="3:12" x14ac:dyDescent="0.2">
      <c r="C19" s="46" t="s">
        <v>73</v>
      </c>
      <c r="D19" s="46"/>
      <c r="E19" s="46"/>
      <c r="F19" s="46"/>
      <c r="G19" s="46"/>
      <c r="H19" s="46"/>
      <c r="I19" s="46"/>
    </row>
    <row r="20" spans="3:12" ht="6" customHeight="1" thickBot="1" x14ac:dyDescent="0.25">
      <c r="C20" s="50"/>
      <c r="D20" s="50"/>
      <c r="E20" s="50"/>
      <c r="F20" s="50"/>
      <c r="G20" s="50"/>
      <c r="H20" s="50"/>
      <c r="I20" s="50"/>
    </row>
    <row r="21" spans="3:12" ht="48.75" customHeight="1" thickBot="1" x14ac:dyDescent="0.25">
      <c r="C21" s="27" t="s">
        <v>31</v>
      </c>
      <c r="D21" s="30" t="s">
        <v>30</v>
      </c>
      <c r="E21" s="29" t="s">
        <v>29</v>
      </c>
      <c r="F21" s="29" t="s">
        <v>28</v>
      </c>
      <c r="G21" s="29" t="s">
        <v>27</v>
      </c>
      <c r="H21" s="29" t="s">
        <v>26</v>
      </c>
      <c r="I21" s="30" t="s">
        <v>40</v>
      </c>
    </row>
    <row r="22" spans="3:12" ht="13.5" customHeight="1" thickBot="1" x14ac:dyDescent="0.25">
      <c r="C22" s="48" t="s">
        <v>39</v>
      </c>
      <c r="D22" s="47"/>
      <c r="E22" s="47"/>
      <c r="F22" s="47"/>
      <c r="G22" s="47"/>
      <c r="H22" s="47"/>
      <c r="I22" s="49"/>
    </row>
    <row r="23" spans="3:12" ht="13.5" customHeight="1" thickBot="1" x14ac:dyDescent="0.25">
      <c r="C23" s="15" t="s">
        <v>38</v>
      </c>
      <c r="D23" s="19">
        <v>803662.22000000207</v>
      </c>
      <c r="E23" s="23">
        <v>4589194.6100000003</v>
      </c>
      <c r="F23" s="23">
        <v>4414850.41</v>
      </c>
      <c r="G23" s="23">
        <v>4174671.27</v>
      </c>
      <c r="H23" s="23">
        <f>+D23+E23-F23</f>
        <v>978006.42000000179</v>
      </c>
      <c r="I23" s="51" t="s">
        <v>37</v>
      </c>
      <c r="K23" s="22">
        <f>632025.79-6605.67+20723.38+73442.55+84076.17</f>
        <v>803662.22000000009</v>
      </c>
    </row>
    <row r="24" spans="3:12" ht="13.5" customHeight="1" thickBot="1" x14ac:dyDescent="0.25">
      <c r="C24" s="15" t="s">
        <v>36</v>
      </c>
      <c r="D24" s="19">
        <v>409029.73000000021</v>
      </c>
      <c r="E24" s="18">
        <v>1605360.92</v>
      </c>
      <c r="F24" s="18">
        <v>1425359.82</v>
      </c>
      <c r="G24" s="23">
        <v>1364051.25</v>
      </c>
      <c r="H24" s="23">
        <f>+D24+E24-F24</f>
        <v>589030.83000000007</v>
      </c>
      <c r="I24" s="52"/>
      <c r="K24" s="22">
        <f>300742.65-9412.33+23727.33+76999.2+16972.88</f>
        <v>409029.73000000004</v>
      </c>
    </row>
    <row r="25" spans="3:12" ht="13.5" customHeight="1" thickBot="1" x14ac:dyDescent="0.25">
      <c r="C25" s="15" t="s">
        <v>35</v>
      </c>
      <c r="D25" s="19">
        <v>217337.31000000006</v>
      </c>
      <c r="E25" s="18">
        <v>939094.46</v>
      </c>
      <c r="F25" s="18">
        <v>871819.14</v>
      </c>
      <c r="G25" s="23">
        <v>998423.28</v>
      </c>
      <c r="H25" s="23">
        <f>+D25+E25-F25</f>
        <v>284612.63</v>
      </c>
      <c r="I25" s="52"/>
      <c r="K25" s="22">
        <f>11688.07+162057.16-13342.69+56934.77</f>
        <v>217337.31</v>
      </c>
    </row>
    <row r="26" spans="3:12" ht="13.5" customHeight="1" thickBot="1" x14ac:dyDescent="0.25">
      <c r="C26" s="15" t="s">
        <v>34</v>
      </c>
      <c r="D26" s="19">
        <v>133118.21000000008</v>
      </c>
      <c r="E26" s="18">
        <v>620593.98</v>
      </c>
      <c r="F26" s="18">
        <v>560639.99</v>
      </c>
      <c r="G26" s="23">
        <v>628379.62</v>
      </c>
      <c r="H26" s="23">
        <f>+D26+E26-F26</f>
        <v>193072.20000000007</v>
      </c>
      <c r="I26" s="52"/>
      <c r="K26" s="22">
        <f>19549.44+61189.9-4650.34+10785.54+45387.54-1279.06+2135.19</f>
        <v>133118.21000000002</v>
      </c>
    </row>
    <row r="27" spans="3:12" ht="13.5" customHeight="1" thickBot="1" x14ac:dyDescent="0.25">
      <c r="C27" s="15" t="s">
        <v>33</v>
      </c>
      <c r="D27" s="19">
        <v>11031.380000000005</v>
      </c>
      <c r="E27" s="18">
        <v>94217.36</v>
      </c>
      <c r="F27" s="18">
        <v>92110.68</v>
      </c>
      <c r="G27" s="23"/>
      <c r="H27" s="23">
        <f>+D27+E27-F27</f>
        <v>13138.060000000012</v>
      </c>
      <c r="I27" s="53"/>
      <c r="K27" s="1">
        <f>6.91+136.39+58.99+5367.8-98.75+4782.44-270.18+1047.78</f>
        <v>11031.38</v>
      </c>
    </row>
    <row r="28" spans="3:12" ht="13.5" customHeight="1" thickBot="1" x14ac:dyDescent="0.25">
      <c r="C28" s="15" t="s">
        <v>9</v>
      </c>
      <c r="D28" s="14">
        <f>SUM(D23:D27)</f>
        <v>1574178.8500000024</v>
      </c>
      <c r="E28" s="14">
        <f>SUM(E23:E27)</f>
        <v>7848461.330000001</v>
      </c>
      <c r="F28" s="14">
        <f>SUM(F23:F27)</f>
        <v>7364780.04</v>
      </c>
      <c r="G28" s="14">
        <f>SUM(G23:G27)</f>
        <v>7165525.4199999999</v>
      </c>
      <c r="H28" s="14">
        <f>SUM(H23:H27)</f>
        <v>2057860.140000002</v>
      </c>
      <c r="I28" s="15"/>
    </row>
    <row r="29" spans="3:12" ht="13.5" customHeight="1" thickBot="1" x14ac:dyDescent="0.25">
      <c r="C29" s="47" t="s">
        <v>32</v>
      </c>
      <c r="D29" s="47"/>
      <c r="E29" s="47"/>
      <c r="F29" s="47"/>
      <c r="G29" s="47"/>
      <c r="H29" s="47"/>
      <c r="I29" s="47"/>
    </row>
    <row r="30" spans="3:12" ht="54" customHeight="1" thickBot="1" x14ac:dyDescent="0.25">
      <c r="C30" s="21" t="s">
        <v>31</v>
      </c>
      <c r="D30" s="30" t="s">
        <v>30</v>
      </c>
      <c r="E30" s="29" t="s">
        <v>29</v>
      </c>
      <c r="F30" s="29" t="s">
        <v>28</v>
      </c>
      <c r="G30" s="29" t="s">
        <v>27</v>
      </c>
      <c r="H30" s="29" t="s">
        <v>26</v>
      </c>
      <c r="I30" s="28" t="s">
        <v>25</v>
      </c>
    </row>
    <row r="31" spans="3:12" ht="27" customHeight="1" thickBot="1" x14ac:dyDescent="0.25">
      <c r="C31" s="27" t="s">
        <v>24</v>
      </c>
      <c r="D31" s="26">
        <f>476187.330000001-9700.51+287.95</f>
        <v>466774.77000000101</v>
      </c>
      <c r="E31" s="17">
        <v>2777587.15</v>
      </c>
      <c r="F31" s="17">
        <v>2701569.29</v>
      </c>
      <c r="G31" s="17">
        <f>+E31</f>
        <v>2777587.15</v>
      </c>
      <c r="H31" s="17">
        <f t="shared" ref="H31:H40" si="0">+D31+E31-F31</f>
        <v>542792.63000000082</v>
      </c>
      <c r="I31" s="58" t="s">
        <v>23</v>
      </c>
      <c r="J31" s="1">
        <f>472335.59-5560.82+1019.89-20.69+3898.69-57.01+452.49-16.63+4214.57-159.87+10.22-3.55+104.65-30.2</f>
        <v>476187.33</v>
      </c>
      <c r="K31" s="25">
        <f>+J31-H31</f>
        <v>-66605.300000000803</v>
      </c>
      <c r="L31" s="25">
        <f>394529.38-1324.42+176.18-30.2+17.21-3.55+119.6-18.01+33.5-5.04-D31</f>
        <v>-73280.120000000985</v>
      </c>
    </row>
    <row r="32" spans="3:12" ht="14.25" customHeight="1" thickBot="1" x14ac:dyDescent="0.25">
      <c r="C32" s="15" t="s">
        <v>22</v>
      </c>
      <c r="D32" s="19">
        <v>95412.200000000186</v>
      </c>
      <c r="E32" s="23">
        <v>559216.75</v>
      </c>
      <c r="F32" s="23">
        <v>545940.22</v>
      </c>
      <c r="G32" s="17">
        <v>497771.68</v>
      </c>
      <c r="H32" s="17">
        <f t="shared" si="0"/>
        <v>108688.73000000021</v>
      </c>
      <c r="I32" s="59"/>
      <c r="J32" s="22">
        <f>96531.8-1119.6</f>
        <v>95412.2</v>
      </c>
    </row>
    <row r="33" spans="3:11" ht="13.5" customHeight="1" thickBot="1" x14ac:dyDescent="0.25">
      <c r="C33" s="21" t="s">
        <v>21</v>
      </c>
      <c r="D33" s="24">
        <v>33946.420000000006</v>
      </c>
      <c r="E33" s="23"/>
      <c r="F33" s="23">
        <v>758.78</v>
      </c>
      <c r="G33" s="17"/>
      <c r="H33" s="17">
        <f t="shared" si="0"/>
        <v>33187.640000000007</v>
      </c>
      <c r="I33" s="20"/>
      <c r="J33" s="1">
        <f>34180.69-234.27</f>
        <v>33946.420000000006</v>
      </c>
    </row>
    <row r="34" spans="3:11" ht="12.75" customHeight="1" thickBot="1" x14ac:dyDescent="0.25">
      <c r="C34" s="15" t="s">
        <v>20</v>
      </c>
      <c r="D34" s="19">
        <v>58704.729999999865</v>
      </c>
      <c r="E34" s="23">
        <v>320434.11</v>
      </c>
      <c r="F34" s="23">
        <v>311918.84999999998</v>
      </c>
      <c r="G34" s="17">
        <f>+E34</f>
        <v>320434.11</v>
      </c>
      <c r="H34" s="17">
        <f t="shared" si="0"/>
        <v>67219.989999999874</v>
      </c>
      <c r="I34" s="20" t="s">
        <v>19</v>
      </c>
      <c r="J34" s="1">
        <f>59346.24-641.51</f>
        <v>58704.729999999996</v>
      </c>
    </row>
    <row r="35" spans="3:11" ht="28.5" customHeight="1" thickBot="1" x14ac:dyDescent="0.25">
      <c r="C35" s="15" t="s">
        <v>18</v>
      </c>
      <c r="D35" s="19">
        <v>100536.78000000003</v>
      </c>
      <c r="E35" s="23">
        <v>608518</v>
      </c>
      <c r="F35" s="23">
        <v>592332.66</v>
      </c>
      <c r="G35" s="17">
        <v>444314.55</v>
      </c>
      <c r="H35" s="17">
        <f t="shared" si="0"/>
        <v>116722.12</v>
      </c>
      <c r="I35" s="16" t="s">
        <v>17</v>
      </c>
      <c r="J35" s="1">
        <f>20021.93-792.37+33934.8</f>
        <v>53164.36</v>
      </c>
      <c r="K35" s="22">
        <f>19667.61+28495.05+53592.41-1218.29</f>
        <v>100536.78000000001</v>
      </c>
    </row>
    <row r="36" spans="3:11" ht="26.25" customHeight="1" thickBot="1" x14ac:dyDescent="0.25">
      <c r="C36" s="15" t="s">
        <v>16</v>
      </c>
      <c r="D36" s="19">
        <v>4851.3299999999981</v>
      </c>
      <c r="E36" s="18">
        <v>29270.17</v>
      </c>
      <c r="F36" s="18">
        <v>29064.81</v>
      </c>
      <c r="G36" s="17">
        <f>+E36</f>
        <v>29270.17</v>
      </c>
      <c r="H36" s="17">
        <f t="shared" si="0"/>
        <v>5056.6899999999987</v>
      </c>
      <c r="I36" s="16" t="s">
        <v>15</v>
      </c>
      <c r="J36" s="1">
        <f>4912.52-61.19</f>
        <v>4851.3300000000008</v>
      </c>
    </row>
    <row r="37" spans="3:11" ht="13.5" customHeight="1" thickBot="1" x14ac:dyDescent="0.25">
      <c r="C37" s="21" t="s">
        <v>14</v>
      </c>
      <c r="D37" s="19">
        <v>74191.419999999984</v>
      </c>
      <c r="E37" s="18">
        <v>379121.73</v>
      </c>
      <c r="F37" s="18">
        <v>360099.66</v>
      </c>
      <c r="G37" s="17">
        <f>+E37</f>
        <v>379121.73</v>
      </c>
      <c r="H37" s="17">
        <f t="shared" si="0"/>
        <v>93213.489999999991</v>
      </c>
      <c r="I37" s="20"/>
      <c r="J37" s="1">
        <f>75041.74-850.32</f>
        <v>74191.42</v>
      </c>
    </row>
    <row r="38" spans="3:11" ht="13.5" customHeight="1" thickBot="1" x14ac:dyDescent="0.25">
      <c r="C38" s="21" t="s">
        <v>13</v>
      </c>
      <c r="D38" s="19">
        <v>55368.72</v>
      </c>
      <c r="E38" s="18">
        <v>192885.86</v>
      </c>
      <c r="F38" s="18">
        <v>141540.74</v>
      </c>
      <c r="G38" s="17">
        <f>+E38</f>
        <v>192885.86</v>
      </c>
      <c r="H38" s="17">
        <f t="shared" si="0"/>
        <v>106713.84</v>
      </c>
      <c r="I38" s="20"/>
      <c r="J38" s="1">
        <f>8146.54+4034.03</f>
        <v>12180.57</v>
      </c>
      <c r="K38" s="1">
        <f>37096.9-511.16+19036.06-253.08</f>
        <v>55368.72</v>
      </c>
    </row>
    <row r="39" spans="3:11" ht="13.5" customHeight="1" thickBot="1" x14ac:dyDescent="0.25">
      <c r="C39" s="21" t="s">
        <v>12</v>
      </c>
      <c r="D39" s="19">
        <f>9700.51-287.95</f>
        <v>9412.56</v>
      </c>
      <c r="E39" s="18">
        <v>122652.08</v>
      </c>
      <c r="F39" s="18">
        <v>118490.11</v>
      </c>
      <c r="G39" s="17">
        <f>+E39</f>
        <v>122652.08</v>
      </c>
      <c r="H39" s="17">
        <f t="shared" si="0"/>
        <v>13574.530000000013</v>
      </c>
      <c r="I39" s="20"/>
    </row>
    <row r="40" spans="3:11" ht="13.5" customHeight="1" thickBot="1" x14ac:dyDescent="0.25">
      <c r="C40" s="15" t="s">
        <v>11</v>
      </c>
      <c r="D40" s="19">
        <v>20246.190000000017</v>
      </c>
      <c r="E40" s="18">
        <v>127866.95</v>
      </c>
      <c r="F40" s="18">
        <v>125211.89</v>
      </c>
      <c r="G40" s="17">
        <f>+E40</f>
        <v>127866.95</v>
      </c>
      <c r="H40" s="17">
        <f t="shared" si="0"/>
        <v>22901.250000000015</v>
      </c>
      <c r="I40" s="16" t="s">
        <v>10</v>
      </c>
      <c r="J40" s="1">
        <f>20513.98-267.79</f>
        <v>20246.189999999999</v>
      </c>
    </row>
    <row r="41" spans="3:11" s="12" customFormat="1" ht="13.5" customHeight="1" thickBot="1" x14ac:dyDescent="0.25">
      <c r="C41" s="15" t="s">
        <v>9</v>
      </c>
      <c r="D41" s="14">
        <f>SUM(D31:D40)</f>
        <v>919445.12000000116</v>
      </c>
      <c r="E41" s="14">
        <f>SUM(E31:E40)</f>
        <v>5117552.8000000007</v>
      </c>
      <c r="F41" s="14">
        <f>SUM(F31:F40)</f>
        <v>4926927.01</v>
      </c>
      <c r="G41" s="14">
        <f>SUM(G31:G40)</f>
        <v>4891904.28</v>
      </c>
      <c r="H41" s="14">
        <f>SUM(H31:H40)</f>
        <v>1110070.9100000008</v>
      </c>
      <c r="I41" s="13"/>
    </row>
    <row r="42" spans="3:11" ht="13.5" customHeight="1" thickBot="1" x14ac:dyDescent="0.25">
      <c r="C42" s="54" t="s">
        <v>8</v>
      </c>
      <c r="D42" s="54"/>
      <c r="E42" s="54"/>
      <c r="F42" s="54"/>
      <c r="G42" s="54"/>
      <c r="H42" s="54"/>
      <c r="I42" s="54"/>
    </row>
    <row r="43" spans="3:11" ht="38.25" customHeight="1" thickBot="1" x14ac:dyDescent="0.25">
      <c r="C43" s="10" t="s">
        <v>7</v>
      </c>
      <c r="D43" s="55" t="s">
        <v>6</v>
      </c>
      <c r="E43" s="56"/>
      <c r="F43" s="56"/>
      <c r="G43" s="56"/>
      <c r="H43" s="57"/>
      <c r="I43" s="11" t="s">
        <v>5</v>
      </c>
    </row>
    <row r="44" spans="3:11" ht="26.25" customHeight="1" thickBot="1" x14ac:dyDescent="0.25">
      <c r="C44" s="10" t="s">
        <v>3</v>
      </c>
      <c r="D44" s="55" t="s">
        <v>4</v>
      </c>
      <c r="E44" s="56"/>
      <c r="F44" s="56"/>
      <c r="G44" s="56"/>
      <c r="H44" s="57"/>
      <c r="I44" s="9" t="s">
        <v>3</v>
      </c>
    </row>
    <row r="45" spans="3:11" ht="17.25" customHeight="1" x14ac:dyDescent="0.3">
      <c r="C45" s="8" t="s">
        <v>2</v>
      </c>
      <c r="D45" s="8"/>
      <c r="E45" s="8"/>
      <c r="F45" s="8"/>
      <c r="G45" s="8"/>
      <c r="H45" s="7">
        <f>+H28+H41</f>
        <v>3167931.0500000026</v>
      </c>
    </row>
    <row r="46" spans="3:11" ht="12" customHeight="1" x14ac:dyDescent="0.25">
      <c r="C46" s="6" t="s">
        <v>1</v>
      </c>
      <c r="D46" s="6"/>
      <c r="F46" s="5"/>
      <c r="G46" s="5"/>
      <c r="H46" s="5"/>
      <c r="I46" s="5"/>
    </row>
    <row r="47" spans="3:11" ht="12.75" customHeight="1" x14ac:dyDescent="0.2">
      <c r="C47" s="4" t="s">
        <v>0</v>
      </c>
    </row>
    <row r="48" spans="3:11" x14ac:dyDescent="0.2">
      <c r="C48" s="1"/>
      <c r="D48" s="1"/>
      <c r="E48" s="1"/>
      <c r="F48" s="1"/>
      <c r="G48" s="1"/>
      <c r="H48" s="1"/>
    </row>
    <row r="49" spans="4:8" x14ac:dyDescent="0.2">
      <c r="D49" s="3"/>
      <c r="E49" s="3"/>
      <c r="F49" s="3"/>
      <c r="G49" s="3"/>
      <c r="H49" s="3"/>
    </row>
    <row r="50" spans="4:8" x14ac:dyDescent="0.2">
      <c r="D50" s="3"/>
    </row>
    <row r="52" spans="4:8" x14ac:dyDescent="0.2">
      <c r="H52" s="3"/>
    </row>
  </sheetData>
  <mergeCells count="11">
    <mergeCell ref="C42:I42"/>
    <mergeCell ref="D43:H43"/>
    <mergeCell ref="D44:H44"/>
    <mergeCell ref="I31:I32"/>
    <mergeCell ref="C17:I17"/>
    <mergeCell ref="C18:I18"/>
    <mergeCell ref="C29:I29"/>
    <mergeCell ref="C22:I22"/>
    <mergeCell ref="C20:I20"/>
    <mergeCell ref="C19:I19"/>
    <mergeCell ref="I23:I2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topLeftCell="A21" zoomScaleNormal="100" zoomScaleSheetLayoutView="120" workbookViewId="0">
      <selection activeCell="B17" sqref="B17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4.28515625" style="38" customWidth="1"/>
    <col min="10" max="16384" width="9.140625" style="38"/>
  </cols>
  <sheetData>
    <row r="13" spans="1:9" x14ac:dyDescent="0.25">
      <c r="A13" s="60" t="s">
        <v>72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71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70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43" t="s">
        <v>69</v>
      </c>
      <c r="B16" s="43" t="s">
        <v>68</v>
      </c>
      <c r="C16" s="43" t="s">
        <v>67</v>
      </c>
      <c r="D16" s="43" t="s">
        <v>66</v>
      </c>
      <c r="E16" s="43" t="s">
        <v>65</v>
      </c>
      <c r="F16" s="44" t="s">
        <v>64</v>
      </c>
      <c r="G16" s="44" t="s">
        <v>63</v>
      </c>
      <c r="H16" s="43" t="s">
        <v>62</v>
      </c>
      <c r="I16" s="43" t="s">
        <v>61</v>
      </c>
    </row>
    <row r="17" spans="1:9" x14ac:dyDescent="0.25">
      <c r="A17" s="42" t="s">
        <v>60</v>
      </c>
      <c r="B17" s="41">
        <v>38.475750000000005</v>
      </c>
      <c r="C17" s="41"/>
      <c r="D17" s="41">
        <v>559.21675000000005</v>
      </c>
      <c r="E17" s="41">
        <v>545.94021999999995</v>
      </c>
      <c r="F17" s="41">
        <f>(12925+15876.9)/1000</f>
        <v>28.8019</v>
      </c>
      <c r="G17" s="41">
        <v>497.77168</v>
      </c>
      <c r="H17" s="40">
        <v>108.68873000000001</v>
      </c>
      <c r="I17" s="40">
        <f>B17+D17+F17-G17</f>
        <v>128.72272000000015</v>
      </c>
    </row>
    <row r="19" spans="1:9" x14ac:dyDescent="0.25">
      <c r="A19" s="38" t="s">
        <v>59</v>
      </c>
    </row>
    <row r="20" spans="1:9" x14ac:dyDescent="0.25">
      <c r="A20" s="39" t="s">
        <v>58</v>
      </c>
    </row>
    <row r="21" spans="1:9" x14ac:dyDescent="0.25">
      <c r="A21" s="39" t="s">
        <v>57</v>
      </c>
    </row>
    <row r="22" spans="1:9" x14ac:dyDescent="0.25">
      <c r="A22" s="39" t="s">
        <v>56</v>
      </c>
    </row>
    <row r="23" spans="1:9" x14ac:dyDescent="0.25">
      <c r="A23" s="39" t="s">
        <v>55</v>
      </c>
    </row>
    <row r="24" spans="1:9" x14ac:dyDescent="0.25">
      <c r="A24" s="39" t="s">
        <v>54</v>
      </c>
    </row>
    <row r="25" spans="1:9" x14ac:dyDescent="0.25">
      <c r="A25" s="39" t="s">
        <v>53</v>
      </c>
    </row>
    <row r="26" spans="1:9" x14ac:dyDescent="0.25">
      <c r="A26" s="39" t="s">
        <v>52</v>
      </c>
    </row>
    <row r="27" spans="1:9" x14ac:dyDescent="0.25">
      <c r="A27" s="39" t="s">
        <v>51</v>
      </c>
    </row>
    <row r="28" spans="1:9" x14ac:dyDescent="0.25">
      <c r="A28" s="39" t="s">
        <v>50</v>
      </c>
    </row>
    <row r="29" spans="1:9" x14ac:dyDescent="0.25">
      <c r="A29" s="39" t="s">
        <v>49</v>
      </c>
    </row>
    <row r="30" spans="1:9" x14ac:dyDescent="0.25">
      <c r="A30" s="39" t="s">
        <v>48</v>
      </c>
    </row>
    <row r="31" spans="1:9" x14ac:dyDescent="0.25">
      <c r="A31" s="39" t="s">
        <v>47</v>
      </c>
    </row>
    <row r="32" spans="1:9" x14ac:dyDescent="0.25">
      <c r="A32" s="39" t="s">
        <v>46</v>
      </c>
    </row>
    <row r="33" spans="1:1" x14ac:dyDescent="0.25">
      <c r="A33" s="39" t="s">
        <v>45</v>
      </c>
    </row>
    <row r="34" spans="1:1" x14ac:dyDescent="0.25">
      <c r="A34" s="39" t="s">
        <v>44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Молодежная6</vt:lpstr>
      <vt:lpstr>Молодежная 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2018-04-02T10:08:47Z</dcterms:created>
  <dcterms:modified xsi:type="dcterms:W3CDTF">2018-04-03T11:52:21Z</dcterms:modified>
</cp:coreProperties>
</file>