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Молодцова4" sheetId="1" r:id="rId1"/>
    <sheet name="Молодцова 4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I17" i="2"/>
  <c r="H28" i="1"/>
  <c r="K28" i="1"/>
  <c r="H29" i="1"/>
  <c r="K29" i="1"/>
  <c r="H30" i="1"/>
  <c r="K30" i="1"/>
  <c r="H31" i="1"/>
  <c r="K31" i="1"/>
  <c r="H32" i="1"/>
  <c r="K32" i="1"/>
  <c r="D33" i="1"/>
  <c r="E33" i="1"/>
  <c r="F33" i="1"/>
  <c r="G33" i="1"/>
  <c r="H33" i="1"/>
  <c r="D36" i="1"/>
  <c r="J36" i="1" s="1"/>
  <c r="G36" i="1"/>
  <c r="H36" i="1"/>
  <c r="K36" i="1"/>
  <c r="H37" i="1"/>
  <c r="J37" i="1"/>
  <c r="H38" i="1"/>
  <c r="G39" i="1"/>
  <c r="G47" i="1" s="1"/>
  <c r="H39" i="1"/>
  <c r="J39" i="1"/>
  <c r="H40" i="1"/>
  <c r="J40" i="1"/>
  <c r="K40" i="1"/>
  <c r="G41" i="1"/>
  <c r="H41" i="1"/>
  <c r="J41" i="1"/>
  <c r="G42" i="1"/>
  <c r="H42" i="1"/>
  <c r="J42" i="1"/>
  <c r="F43" i="1"/>
  <c r="H43" i="1" s="1"/>
  <c r="G44" i="1"/>
  <c r="H44" i="1"/>
  <c r="J44" i="1"/>
  <c r="K44" i="1"/>
  <c r="D45" i="1"/>
  <c r="G45" i="1"/>
  <c r="H45" i="1"/>
  <c r="G46" i="1"/>
  <c r="H46" i="1"/>
  <c r="J46" i="1"/>
  <c r="D47" i="1"/>
  <c r="E47" i="1"/>
  <c r="F47" i="1"/>
  <c r="H47" i="1" l="1"/>
  <c r="H52" i="1" s="1"/>
</calcChain>
</file>

<file path=xl/sharedStrings.xml><?xml version="1.0" encoding="utf-8"?>
<sst xmlns="http://schemas.openxmlformats.org/spreadsheetml/2006/main" count="84" uniqueCount="75">
  <si>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</si>
  <si>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</si>
  <si>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</si>
  <si>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ООО "Стрелец Сервис"</t>
  </si>
  <si>
    <t xml:space="preserve">Поступило от ООО "Стрелец Сервис" за управление и содержание общедомового имущества, и за сбор ТБО 3416,41 руб. </t>
  </si>
  <si>
    <t>ИП Красивичев А.П.</t>
  </si>
  <si>
    <t xml:space="preserve">Поступило от ИП Красивичев А.П. за управление и содержание общедомового имущества, и за сбор ТБО 3414,95 руб. 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</si>
  <si>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</si>
  <si>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2160,00 руб., от ОАО "Вымпелком" 4900,00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</si>
  <si>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</si>
  <si>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</si>
  <si>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</si>
  <si>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</si>
  <si>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</si>
  <si>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</si>
  <si>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</si>
  <si>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пени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</si>
  <si>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</si>
  <si>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</si>
  <si>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</si>
  <si>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</si>
  <si>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</si>
  <si>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</si>
  <si>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</si>
  <si>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</si>
  <si>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</si>
  <si>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Н/2011-110 от 01.11.2011г.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</si>
  <si>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</si>
  <si>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</si>
  <si>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</si>
  <si>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</si>
  <si>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</si>
  <si>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</si>
  <si>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</si>
  <si>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</si>
  <si>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</si>
  <si>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</si>
  <si>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</si>
  <si>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</si>
  <si>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</si>
  <si>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</si>
  <si>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</si>
  <si>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</si>
  <si>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</si>
  <si>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</si>
  <si>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</si>
  <si>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</si>
  <si>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канализационного лежака - 156.70 т.р.</t>
  </si>
  <si>
    <t>ремонт лифта - 112,59 т.р.</t>
  </si>
  <si>
    <t>замена КТПР в ТП - 8.72 т.р.</t>
  </si>
  <si>
    <t>прочее - 2.35 т.р.</t>
  </si>
  <si>
    <t>изготовление и установка откидного пандуса - 13.16 т.р.</t>
  </si>
  <si>
    <t>ремонт и восстановление герметизации стеновых панелей  - 120.0 т.р.</t>
  </si>
  <si>
    <t>смена мусорного клапана - 0.07 т.р.</t>
  </si>
  <si>
    <t>ремонт кровли - 4.39 т.р.</t>
  </si>
  <si>
    <t>работы по электрике - 6.77 т.р.</t>
  </si>
  <si>
    <t>смена стекол подъездных окон - 1.22 т.р.</t>
  </si>
  <si>
    <t>аварийное обслуживание - 3.78 т.р.</t>
  </si>
  <si>
    <t>ремонт ЦО - 0.23 т.р.</t>
  </si>
  <si>
    <t xml:space="preserve">ремонт дверей, установка замков   - 1,52 т.р. 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</si>
  <si>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431</t>
    </r>
    <r>
      <rPr>
        <b/>
        <sz val="11"/>
        <color indexed="8"/>
        <rFont val="Calibri"/>
        <family val="2"/>
        <charset val="204"/>
      </rPr>
      <t xml:space="preserve">,50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</si>
  <si>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</si>
  <si>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</si>
  <si>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</si>
  <si>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</si>
  <si>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</si>
  <si>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</si>
  <si>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</si>
  <si>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</si>
  <si>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</si>
  <si>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</si>
  <si>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4 по ул. Молодцова с 01.01.2017г. по 31.12.2017г.</t>
  </si>
  <si>
    <t>по выполнению плана текущего ремонта жилого дома</t>
  </si>
  <si>
    <t>ОТЧЕТ</t>
  </si>
  <si>
    <t>имущества жилого дома № 4  по ул. Молодцова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</si>
</sst>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3" fillId="0" borderId="0" xfId="0" applyFont="1" applyFill="1"/>
    <xf numFmtId="0" fontId="9" fillId="0" borderId="7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vertical="top" wrapText="1"/>
    </xf>
    <xf numFmtId="2" fontId="4" fillId="0" borderId="7" xfId="0" applyNumberFormat="1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vertical="top" wrapText="1"/>
    </xf>
    <xf numFmtId="4" fontId="5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/>
    <xf numFmtId="0" fontId="1" fillId="0" borderId="0" xfId="1"/>
    <xf numFmtId="0" fontId="1" fillId="0" borderId="0" xfId="1" applyFill="1"/>
    <xf numFmtId="0" fontId="1" fillId="0" borderId="0" xfId="1" applyBorder="1"/>
    <xf numFmtId="0" fontId="1" fillId="2" borderId="0" xfId="1" applyFill="1"/>
    <xf numFmtId="2" fontId="2" fillId="0" borderId="13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C5" zoomScaleNormal="100" workbookViewId="0">
      <selection activeCell="C24" sqref="C24:I2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5703125" style="2" customWidth="1"/>
    <col min="9" max="9" width="21.710937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46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2.75" customHeight="1" x14ac:dyDescent="0.2">
      <c r="C21" s="33"/>
      <c r="D21" s="33"/>
      <c r="E21" s="32"/>
      <c r="F21" s="32"/>
      <c r="G21" s="32"/>
      <c r="H21" s="32"/>
      <c r="I21" s="32"/>
    </row>
    <row r="22" spans="3:11" ht="14.25" x14ac:dyDescent="0.2">
      <c r="C22" s="57" t="s">
        <v>45</v>
      </c>
      <c r="D22" s="57"/>
      <c r="E22" s="57"/>
      <c r="F22" s="57"/>
      <c r="G22" s="57"/>
      <c r="H22" s="57"/>
      <c r="I22" s="57"/>
    </row>
    <row r="23" spans="3:11" x14ac:dyDescent="0.2">
      <c r="C23" s="58" t="s">
        <v>44</v>
      </c>
      <c r="D23" s="58"/>
      <c r="E23" s="58"/>
      <c r="F23" s="58"/>
      <c r="G23" s="58"/>
      <c r="H23" s="58"/>
      <c r="I23" s="58"/>
    </row>
    <row r="24" spans="3:11" x14ac:dyDescent="0.2">
      <c r="C24" s="58" t="s">
        <v>74</v>
      </c>
      <c r="D24" s="58"/>
      <c r="E24" s="58"/>
      <c r="F24" s="58"/>
      <c r="G24" s="58"/>
      <c r="H24" s="58"/>
      <c r="I24" s="58"/>
    </row>
    <row r="25" spans="3:11" ht="6" customHeight="1" thickBot="1" x14ac:dyDescent="0.25">
      <c r="C25" s="59"/>
      <c r="D25" s="59"/>
      <c r="E25" s="59"/>
      <c r="F25" s="59"/>
      <c r="G25" s="59"/>
      <c r="H25" s="59"/>
      <c r="I25" s="59"/>
    </row>
    <row r="26" spans="3:11" ht="57" customHeight="1" thickBot="1" x14ac:dyDescent="0.25">
      <c r="C26" s="27" t="s">
        <v>34</v>
      </c>
      <c r="D26" s="30" t="s">
        <v>33</v>
      </c>
      <c r="E26" s="29" t="s">
        <v>32</v>
      </c>
      <c r="F26" s="29" t="s">
        <v>31</v>
      </c>
      <c r="G26" s="29" t="s">
        <v>30</v>
      </c>
      <c r="H26" s="29" t="s">
        <v>29</v>
      </c>
      <c r="I26" s="30" t="s">
        <v>43</v>
      </c>
    </row>
    <row r="27" spans="3:11" ht="13.5" customHeight="1" thickBot="1" x14ac:dyDescent="0.25">
      <c r="C27" s="60" t="s">
        <v>42</v>
      </c>
      <c r="D27" s="61"/>
      <c r="E27" s="61"/>
      <c r="F27" s="61"/>
      <c r="G27" s="61"/>
      <c r="H27" s="61"/>
      <c r="I27" s="62"/>
    </row>
    <row r="28" spans="3:11" ht="13.5" customHeight="1" thickBot="1" x14ac:dyDescent="0.25">
      <c r="C28" s="15" t="s">
        <v>41</v>
      </c>
      <c r="D28" s="21">
        <v>394621.74000000022</v>
      </c>
      <c r="E28" s="23">
        <v>4304210.03</v>
      </c>
      <c r="F28" s="23">
        <v>4203468.0199999996</v>
      </c>
      <c r="G28" s="23">
        <v>3927272.16</v>
      </c>
      <c r="H28" s="23">
        <f>+D28+E28-F28</f>
        <v>495363.75000000093</v>
      </c>
      <c r="I28" s="52" t="s">
        <v>40</v>
      </c>
      <c r="K28" s="31">
        <f>386405.4-3746.26+361.88+1134.6+10466.12</f>
        <v>394621.74</v>
      </c>
    </row>
    <row r="29" spans="3:11" ht="13.5" customHeight="1" thickBot="1" x14ac:dyDescent="0.25">
      <c r="C29" s="15" t="s">
        <v>39</v>
      </c>
      <c r="D29" s="21">
        <v>191268.88000000012</v>
      </c>
      <c r="E29" s="18">
        <v>1382074.35</v>
      </c>
      <c r="F29" s="18">
        <v>1279458.1100000001</v>
      </c>
      <c r="G29" s="23">
        <v>1525892.6</v>
      </c>
      <c r="H29" s="23">
        <f>+D29+E29-F29</f>
        <v>293885.12000000011</v>
      </c>
      <c r="I29" s="53"/>
      <c r="K29" s="31">
        <f>212240.5-38783.12+5878.7+11808.43-427.27+551.64</f>
        <v>191268.88000000003</v>
      </c>
    </row>
    <row r="30" spans="3:11" ht="13.5" customHeight="1" thickBot="1" x14ac:dyDescent="0.25">
      <c r="C30" s="15" t="s">
        <v>38</v>
      </c>
      <c r="D30" s="21">
        <v>99031.210000000196</v>
      </c>
      <c r="E30" s="18">
        <v>870664.06</v>
      </c>
      <c r="F30" s="18">
        <v>822898.7</v>
      </c>
      <c r="G30" s="23">
        <v>889088.3</v>
      </c>
      <c r="H30" s="23">
        <f>+D30+E30-F30</f>
        <v>146796.5700000003</v>
      </c>
      <c r="I30" s="53"/>
      <c r="K30" s="1">
        <f>197.72+100121.57-11441.14+10153.06</f>
        <v>99031.21</v>
      </c>
    </row>
    <row r="31" spans="3:11" ht="13.5" customHeight="1" thickBot="1" x14ac:dyDescent="0.25">
      <c r="C31" s="15" t="s">
        <v>37</v>
      </c>
      <c r="D31" s="21">
        <v>61947.919999999984</v>
      </c>
      <c r="E31" s="18">
        <v>558607.35</v>
      </c>
      <c r="F31" s="18">
        <v>515519.37</v>
      </c>
      <c r="G31" s="23">
        <v>612799.22</v>
      </c>
      <c r="H31" s="23">
        <f>+D31+E31-F31</f>
        <v>105035.90000000002</v>
      </c>
      <c r="I31" s="53"/>
      <c r="K31" s="1">
        <f>64.94+29959.76-4696.25+1829.74+35217.56-4043.16+3615.33</f>
        <v>61947.92</v>
      </c>
    </row>
    <row r="32" spans="3:11" ht="13.5" customHeight="1" thickBot="1" x14ac:dyDescent="0.25">
      <c r="C32" s="15" t="s">
        <v>36</v>
      </c>
      <c r="D32" s="21">
        <v>6510.1999999999898</v>
      </c>
      <c r="E32" s="18">
        <v>98051.34</v>
      </c>
      <c r="F32" s="18">
        <v>99763.92</v>
      </c>
      <c r="G32" s="23"/>
      <c r="H32" s="23">
        <f>+D32+E32-F32</f>
        <v>4797.6199999999808</v>
      </c>
      <c r="I32" s="54"/>
      <c r="K32" s="1">
        <f>2.45+3.4+4.43+2311.71-357.77+4938.21-228.7+129.62-293.15</f>
        <v>6510.2000000000007</v>
      </c>
    </row>
    <row r="33" spans="3:11" ht="13.5" customHeight="1" thickBot="1" x14ac:dyDescent="0.25">
      <c r="C33" s="15" t="s">
        <v>11</v>
      </c>
      <c r="D33" s="14">
        <f>SUM(D28:D32)</f>
        <v>753379.95000000042</v>
      </c>
      <c r="E33" s="14">
        <f>SUM(E28:E32)</f>
        <v>7213607.1300000008</v>
      </c>
      <c r="F33" s="14">
        <f>SUM(F28:F32)</f>
        <v>6921108.1200000001</v>
      </c>
      <c r="G33" s="14">
        <f>SUM(G28:G32)</f>
        <v>6955052.2799999993</v>
      </c>
      <c r="H33" s="14">
        <f>SUM(H28:H32)</f>
        <v>1045878.9600000014</v>
      </c>
      <c r="I33" s="15"/>
    </row>
    <row r="34" spans="3:11" ht="13.5" customHeight="1" thickBot="1" x14ac:dyDescent="0.25">
      <c r="C34" s="61" t="s">
        <v>35</v>
      </c>
      <c r="D34" s="61"/>
      <c r="E34" s="61"/>
      <c r="F34" s="61"/>
      <c r="G34" s="61"/>
      <c r="H34" s="61"/>
      <c r="I34" s="61"/>
    </row>
    <row r="35" spans="3:11" ht="63" customHeight="1" thickBot="1" x14ac:dyDescent="0.25">
      <c r="C35" s="22" t="s">
        <v>34</v>
      </c>
      <c r="D35" s="30" t="s">
        <v>33</v>
      </c>
      <c r="E35" s="29" t="s">
        <v>32</v>
      </c>
      <c r="F35" s="29" t="s">
        <v>31</v>
      </c>
      <c r="G35" s="29" t="s">
        <v>30</v>
      </c>
      <c r="H35" s="29" t="s">
        <v>29</v>
      </c>
      <c r="I35" s="28" t="s">
        <v>28</v>
      </c>
    </row>
    <row r="36" spans="3:11" ht="21" customHeight="1" thickBot="1" x14ac:dyDescent="0.25">
      <c r="C36" s="27" t="s">
        <v>27</v>
      </c>
      <c r="D36" s="26">
        <f>229784.980000001-9049.8+206.83</f>
        <v>220942.010000001</v>
      </c>
      <c r="E36" s="17">
        <v>2753435.52</v>
      </c>
      <c r="F36" s="17">
        <v>2715510.61</v>
      </c>
      <c r="G36" s="17">
        <f>+E36</f>
        <v>2753435.52</v>
      </c>
      <c r="H36" s="17">
        <f t="shared" ref="H36:H46" si="0">+D36+E36-F36</f>
        <v>258866.92000000132</v>
      </c>
      <c r="I36" s="55" t="s">
        <v>26</v>
      </c>
      <c r="J36" s="25">
        <f>191637.48-10225.79+37.37-21.35+144.72-82.51+16.08-9.14+156.65-89.33-D36</f>
        <v>-39377.830000001035</v>
      </c>
      <c r="K36" s="25">
        <f>222525.36-1583.35+1019.14-8.19+3940.75-31+375.6-3.9+3648.36-37.58+6.13-11.69+59.82-114.47-H36</f>
        <v>-29081.940000001312</v>
      </c>
    </row>
    <row r="37" spans="3:11" ht="21.75" customHeight="1" thickBot="1" x14ac:dyDescent="0.25">
      <c r="C37" s="15" t="s">
        <v>25</v>
      </c>
      <c r="D37" s="21">
        <v>43663.509999999893</v>
      </c>
      <c r="E37" s="23">
        <v>554352.36</v>
      </c>
      <c r="F37" s="23">
        <v>546786.14</v>
      </c>
      <c r="G37" s="17">
        <v>431497.09</v>
      </c>
      <c r="H37" s="17">
        <f t="shared" si="0"/>
        <v>51229.729999999865</v>
      </c>
      <c r="I37" s="56"/>
      <c r="J37" s="25">
        <f>44322.38-658.87</f>
        <v>43663.509999999995</v>
      </c>
    </row>
    <row r="38" spans="3:11" ht="13.5" customHeight="1" thickBot="1" x14ac:dyDescent="0.25">
      <c r="C38" s="22" t="s">
        <v>24</v>
      </c>
      <c r="D38" s="24">
        <v>1320.1699999999323</v>
      </c>
      <c r="E38" s="23"/>
      <c r="F38" s="23">
        <v>542.84</v>
      </c>
      <c r="G38" s="17"/>
      <c r="H38" s="17">
        <f t="shared" si="0"/>
        <v>777.32999999993228</v>
      </c>
      <c r="I38" s="20"/>
    </row>
    <row r="39" spans="3:11" ht="12.75" customHeight="1" thickBot="1" x14ac:dyDescent="0.25">
      <c r="C39" s="15" t="s">
        <v>23</v>
      </c>
      <c r="D39" s="21">
        <v>27425.190000000061</v>
      </c>
      <c r="E39" s="23">
        <v>317645</v>
      </c>
      <c r="F39" s="23">
        <v>314471.17</v>
      </c>
      <c r="G39" s="17">
        <f>+E39</f>
        <v>317645</v>
      </c>
      <c r="H39" s="17">
        <f t="shared" si="0"/>
        <v>30599.020000000077</v>
      </c>
      <c r="I39" s="20" t="s">
        <v>22</v>
      </c>
      <c r="J39" s="1">
        <f>27607.85-182.66</f>
        <v>27425.19</v>
      </c>
    </row>
    <row r="40" spans="3:11" ht="26.25" customHeight="1" thickBot="1" x14ac:dyDescent="0.25">
      <c r="C40" s="15" t="s">
        <v>21</v>
      </c>
      <c r="D40" s="21">
        <v>47840.380000000005</v>
      </c>
      <c r="E40" s="23">
        <v>603229.31999999995</v>
      </c>
      <c r="F40" s="23">
        <v>595223.46</v>
      </c>
      <c r="G40" s="17">
        <v>424577.43</v>
      </c>
      <c r="H40" s="17">
        <f t="shared" si="0"/>
        <v>55846.239999999991</v>
      </c>
      <c r="I40" s="16" t="s">
        <v>20</v>
      </c>
      <c r="J40" s="1">
        <f>7184.74+33912.26-2461.96</f>
        <v>38635.040000000001</v>
      </c>
      <c r="K40" s="1">
        <f>35011.28-397.01+2971.95+10254.16</f>
        <v>47840.37999999999</v>
      </c>
    </row>
    <row r="41" spans="3:11" ht="28.5" customHeight="1" thickBot="1" x14ac:dyDescent="0.25">
      <c r="C41" s="15" t="s">
        <v>19</v>
      </c>
      <c r="D41" s="21">
        <v>2549.7899999999936</v>
      </c>
      <c r="E41" s="18">
        <v>32068.11</v>
      </c>
      <c r="F41" s="18">
        <v>32056.880000000001</v>
      </c>
      <c r="G41" s="17">
        <f>+E41</f>
        <v>32068.11</v>
      </c>
      <c r="H41" s="17">
        <f t="shared" si="0"/>
        <v>2561.0199999999932</v>
      </c>
      <c r="I41" s="16" t="s">
        <v>18</v>
      </c>
      <c r="J41" s="1">
        <f>2568.22-18.43</f>
        <v>2549.79</v>
      </c>
    </row>
    <row r="42" spans="3:11" ht="13.5" customHeight="1" thickBot="1" x14ac:dyDescent="0.25">
      <c r="C42" s="22" t="s">
        <v>17</v>
      </c>
      <c r="D42" s="21">
        <v>38950.550000000047</v>
      </c>
      <c r="E42" s="18">
        <v>357525.33</v>
      </c>
      <c r="F42" s="18">
        <v>348003.71</v>
      </c>
      <c r="G42" s="17">
        <f>+E42</f>
        <v>357525.33</v>
      </c>
      <c r="H42" s="17">
        <f t="shared" si="0"/>
        <v>48472.170000000042</v>
      </c>
      <c r="I42" s="20"/>
      <c r="J42" s="1">
        <f>39159.63-209.08</f>
        <v>38950.549999999996</v>
      </c>
    </row>
    <row r="43" spans="3:11" ht="13.5" customHeight="1" thickBot="1" x14ac:dyDescent="0.25">
      <c r="C43" s="22" t="s">
        <v>16</v>
      </c>
      <c r="D43" s="21">
        <v>1119.7900000000009</v>
      </c>
      <c r="E43" s="18"/>
      <c r="F43" s="18">
        <f>834.74+85.76</f>
        <v>920.5</v>
      </c>
      <c r="G43" s="17"/>
      <c r="H43" s="17">
        <f t="shared" si="0"/>
        <v>199.29000000000087</v>
      </c>
      <c r="I43" s="20"/>
    </row>
    <row r="44" spans="3:11" ht="13.5" customHeight="1" thickBot="1" x14ac:dyDescent="0.25">
      <c r="C44" s="22" t="s">
        <v>15</v>
      </c>
      <c r="D44" s="21">
        <v>65981.260000000009</v>
      </c>
      <c r="E44" s="18">
        <v>175289.08</v>
      </c>
      <c r="F44" s="18">
        <v>130820.33</v>
      </c>
      <c r="G44" s="17">
        <f>+E44</f>
        <v>175289.08</v>
      </c>
      <c r="H44" s="17">
        <f t="shared" si="0"/>
        <v>110450.01</v>
      </c>
      <c r="I44" s="20"/>
      <c r="J44" s="1">
        <f>3873.86-121.86+2040.63-60.34</f>
        <v>5732.29</v>
      </c>
      <c r="K44" s="1">
        <f>23330.4-1446.1+44096.96</f>
        <v>65981.260000000009</v>
      </c>
    </row>
    <row r="45" spans="3:11" ht="13.5" customHeight="1" thickBot="1" x14ac:dyDescent="0.25">
      <c r="C45" s="22" t="s">
        <v>14</v>
      </c>
      <c r="D45" s="21">
        <f>9049.8-206.83</f>
        <v>8842.9699999999993</v>
      </c>
      <c r="E45" s="18">
        <v>159037.87</v>
      </c>
      <c r="F45" s="18">
        <v>155421.67000000001</v>
      </c>
      <c r="G45" s="17">
        <f>+E45</f>
        <v>159037.87</v>
      </c>
      <c r="H45" s="17">
        <f t="shared" si="0"/>
        <v>12459.169999999984</v>
      </c>
      <c r="I45" s="20"/>
    </row>
    <row r="46" spans="3:11" ht="13.5" customHeight="1" thickBot="1" x14ac:dyDescent="0.25">
      <c r="C46" s="15" t="s">
        <v>13</v>
      </c>
      <c r="D46" s="19">
        <v>6311.2799999999843</v>
      </c>
      <c r="E46" s="18">
        <v>79411.66</v>
      </c>
      <c r="F46" s="18">
        <v>78930.09</v>
      </c>
      <c r="G46" s="17">
        <f>+E46</f>
        <v>79411.66</v>
      </c>
      <c r="H46" s="17">
        <f t="shared" si="0"/>
        <v>6792.8499999999913</v>
      </c>
      <c r="I46" s="16" t="s">
        <v>12</v>
      </c>
      <c r="J46" s="1">
        <f>6356.95-45.67</f>
        <v>6311.28</v>
      </c>
    </row>
    <row r="47" spans="3:11" s="12" customFormat="1" ht="13.5" customHeight="1" thickBot="1" x14ac:dyDescent="0.25">
      <c r="C47" s="15" t="s">
        <v>11</v>
      </c>
      <c r="D47" s="14">
        <f>SUM(D36:D46)</f>
        <v>464946.90000000084</v>
      </c>
      <c r="E47" s="14">
        <f>SUM(E36:E46)</f>
        <v>5031994.2500000009</v>
      </c>
      <c r="F47" s="14">
        <f>SUM(F36:F46)</f>
        <v>4918687.3999999994</v>
      </c>
      <c r="G47" s="14">
        <f>SUM(G36:G46)</f>
        <v>4730487.09</v>
      </c>
      <c r="H47" s="14">
        <f>SUM(H36:H46)</f>
        <v>578253.75000000128</v>
      </c>
      <c r="I47" s="13"/>
    </row>
    <row r="48" spans="3:11" ht="13.5" customHeight="1" thickBot="1" x14ac:dyDescent="0.25">
      <c r="C48" s="51" t="s">
        <v>10</v>
      </c>
      <c r="D48" s="51"/>
      <c r="E48" s="51"/>
      <c r="F48" s="51"/>
      <c r="G48" s="51"/>
      <c r="H48" s="51"/>
      <c r="I48" s="51"/>
    </row>
    <row r="49" spans="3:9" ht="40.5" customHeight="1" thickBot="1" x14ac:dyDescent="0.25">
      <c r="C49" s="10" t="s">
        <v>9</v>
      </c>
      <c r="D49" s="48" t="s">
        <v>8</v>
      </c>
      <c r="E49" s="49"/>
      <c r="F49" s="49"/>
      <c r="G49" s="49"/>
      <c r="H49" s="50"/>
      <c r="I49" s="11" t="s">
        <v>7</v>
      </c>
    </row>
    <row r="50" spans="3:9" ht="26.25" customHeight="1" thickBot="1" x14ac:dyDescent="0.25">
      <c r="C50" s="10" t="s">
        <v>5</v>
      </c>
      <c r="D50" s="48" t="s">
        <v>6</v>
      </c>
      <c r="E50" s="49"/>
      <c r="F50" s="49"/>
      <c r="G50" s="49"/>
      <c r="H50" s="50"/>
      <c r="I50" s="9" t="s">
        <v>5</v>
      </c>
    </row>
    <row r="51" spans="3:9" ht="27" customHeight="1" thickBot="1" x14ac:dyDescent="0.25">
      <c r="C51" s="10" t="s">
        <v>3</v>
      </c>
      <c r="D51" s="48" t="s">
        <v>4</v>
      </c>
      <c r="E51" s="49"/>
      <c r="F51" s="49"/>
      <c r="G51" s="49"/>
      <c r="H51" s="50"/>
      <c r="I51" s="9" t="s">
        <v>3</v>
      </c>
    </row>
    <row r="52" spans="3:9" ht="15.75" customHeight="1" x14ac:dyDescent="0.3">
      <c r="C52" s="8" t="s">
        <v>2</v>
      </c>
      <c r="D52" s="8"/>
      <c r="E52" s="8"/>
      <c r="F52" s="8"/>
      <c r="G52" s="8"/>
      <c r="H52" s="7">
        <f>+H33+H47</f>
        <v>1624132.7100000028</v>
      </c>
    </row>
    <row r="53" spans="3:9" ht="12" hidden="1" customHeight="1" x14ac:dyDescent="0.25">
      <c r="C53" s="6" t="s">
        <v>1</v>
      </c>
      <c r="D53" s="6"/>
      <c r="F53" s="5"/>
      <c r="G53" s="5"/>
      <c r="H53" s="5"/>
    </row>
    <row r="54" spans="3:9" ht="12.75" customHeight="1" x14ac:dyDescent="0.2">
      <c r="C54" s="4" t="s">
        <v>0</v>
      </c>
    </row>
    <row r="56" spans="3:9" x14ac:dyDescent="0.2">
      <c r="D56" s="3"/>
      <c r="E56" s="3"/>
      <c r="F56" s="3"/>
      <c r="G56" s="3"/>
      <c r="H56" s="3"/>
    </row>
    <row r="57" spans="3:9" x14ac:dyDescent="0.2">
      <c r="E57" s="3"/>
      <c r="F57" s="3"/>
    </row>
    <row r="58" spans="3:9" x14ac:dyDescent="0.2">
      <c r="D58" s="3"/>
      <c r="H58" s="3"/>
    </row>
  </sheetData>
  <mergeCells count="12">
    <mergeCell ref="C22:I22"/>
    <mergeCell ref="C23:I23"/>
    <mergeCell ref="C24:I24"/>
    <mergeCell ref="C25:I25"/>
    <mergeCell ref="C27:I27"/>
    <mergeCell ref="D50:H50"/>
    <mergeCell ref="D51:H51"/>
    <mergeCell ref="C48:I48"/>
    <mergeCell ref="D49:H49"/>
    <mergeCell ref="I28:I32"/>
    <mergeCell ref="I36:I37"/>
    <mergeCell ref="C34:I3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2"/>
  <sheetViews>
    <sheetView topLeftCell="A17" zoomScaleNormal="100" zoomScaleSheetLayoutView="120" workbookViewId="0">
      <selection activeCell="G22" sqref="G22"/>
    </sheetView>
  </sheetViews>
  <sheetFormatPr defaultRowHeight="15" x14ac:dyDescent="0.25"/>
  <cols>
    <col min="1" max="1" width="4.5703125" style="39" customWidth="1"/>
    <col min="2" max="2" width="12.42578125" style="39" customWidth="1"/>
    <col min="3" max="3" width="13.28515625" style="39" hidden="1" customWidth="1"/>
    <col min="4" max="4" width="12.140625" style="39" customWidth="1"/>
    <col min="5" max="5" width="13.5703125" style="39" customWidth="1"/>
    <col min="6" max="6" width="13.28515625" style="39" customWidth="1"/>
    <col min="7" max="7" width="14.28515625" style="39" customWidth="1"/>
    <col min="8" max="9" width="15.140625" style="39" customWidth="1"/>
    <col min="10" max="16384" width="9.140625" style="39"/>
  </cols>
  <sheetData>
    <row r="13" spans="1:9" x14ac:dyDescent="0.25">
      <c r="A13" s="63" t="s">
        <v>73</v>
      </c>
      <c r="B13" s="63"/>
      <c r="C13" s="63"/>
      <c r="D13" s="63"/>
      <c r="E13" s="63"/>
      <c r="F13" s="63"/>
      <c r="G13" s="63"/>
      <c r="H13" s="63"/>
      <c r="I13" s="63"/>
    </row>
    <row r="14" spans="1:9" x14ac:dyDescent="0.25">
      <c r="A14" s="63" t="s">
        <v>72</v>
      </c>
      <c r="B14" s="63"/>
      <c r="C14" s="63"/>
      <c r="D14" s="63"/>
      <c r="E14" s="63"/>
      <c r="F14" s="63"/>
      <c r="G14" s="63"/>
      <c r="H14" s="63"/>
      <c r="I14" s="63"/>
    </row>
    <row r="15" spans="1:9" x14ac:dyDescent="0.25">
      <c r="A15" s="63" t="s">
        <v>71</v>
      </c>
      <c r="B15" s="63"/>
      <c r="C15" s="63"/>
      <c r="D15" s="63"/>
      <c r="E15" s="63"/>
      <c r="F15" s="63"/>
      <c r="G15" s="63"/>
      <c r="H15" s="63"/>
      <c r="I15" s="63"/>
    </row>
    <row r="16" spans="1:9" ht="60" x14ac:dyDescent="0.25">
      <c r="A16" s="46" t="s">
        <v>70</v>
      </c>
      <c r="B16" s="46" t="s">
        <v>69</v>
      </c>
      <c r="C16" s="46" t="s">
        <v>68</v>
      </c>
      <c r="D16" s="46" t="s">
        <v>67</v>
      </c>
      <c r="E16" s="46" t="s">
        <v>66</v>
      </c>
      <c r="F16" s="47" t="s">
        <v>65</v>
      </c>
      <c r="G16" s="47" t="s">
        <v>64</v>
      </c>
      <c r="H16" s="46" t="s">
        <v>63</v>
      </c>
      <c r="I16" s="46" t="s">
        <v>62</v>
      </c>
    </row>
    <row r="17" spans="1:9" x14ac:dyDescent="0.25">
      <c r="A17" s="45" t="s">
        <v>61</v>
      </c>
      <c r="B17" s="44">
        <v>-169.47091000000012</v>
      </c>
      <c r="C17" s="44"/>
      <c r="D17" s="44">
        <v>554.35235999999998</v>
      </c>
      <c r="E17" s="44">
        <v>546.78614000000005</v>
      </c>
      <c r="F17" s="44">
        <f>(11845+6831.36)/1000</f>
        <v>18.676359999999999</v>
      </c>
      <c r="G17" s="44">
        <v>431.49709000000001</v>
      </c>
      <c r="H17" s="43">
        <v>51.229730000000004</v>
      </c>
      <c r="I17" s="43">
        <f>B17+D17+F17-G17</f>
        <v>-27.939280000000167</v>
      </c>
    </row>
    <row r="19" spans="1:9" x14ac:dyDescent="0.25">
      <c r="A19" s="39" t="s">
        <v>60</v>
      </c>
    </row>
    <row r="20" spans="1:9" x14ac:dyDescent="0.25">
      <c r="A20" s="40" t="s">
        <v>59</v>
      </c>
    </row>
    <row r="21" spans="1:9" x14ac:dyDescent="0.25">
      <c r="A21" s="40" t="s">
        <v>58</v>
      </c>
    </row>
    <row r="22" spans="1:9" x14ac:dyDescent="0.25">
      <c r="A22" s="40" t="s">
        <v>57</v>
      </c>
    </row>
    <row r="23" spans="1:9" x14ac:dyDescent="0.25">
      <c r="A23" s="40" t="s">
        <v>56</v>
      </c>
    </row>
    <row r="24" spans="1:9" x14ac:dyDescent="0.25">
      <c r="A24" s="42" t="s">
        <v>55</v>
      </c>
    </row>
    <row r="25" spans="1:9" x14ac:dyDescent="0.25">
      <c r="A25" s="40" t="s">
        <v>54</v>
      </c>
    </row>
    <row r="26" spans="1:9" x14ac:dyDescent="0.25">
      <c r="A26" s="40" t="s">
        <v>53</v>
      </c>
    </row>
    <row r="27" spans="1:9" x14ac:dyDescent="0.25">
      <c r="A27" s="40" t="s">
        <v>52</v>
      </c>
      <c r="D27" s="41"/>
      <c r="E27" s="41"/>
      <c r="F27" s="41"/>
    </row>
    <row r="28" spans="1:9" x14ac:dyDescent="0.25">
      <c r="A28" s="40" t="s">
        <v>51</v>
      </c>
    </row>
    <row r="29" spans="1:9" x14ac:dyDescent="0.25">
      <c r="A29" s="40" t="s">
        <v>50</v>
      </c>
    </row>
    <row r="30" spans="1:9" x14ac:dyDescent="0.25">
      <c r="A30" s="40" t="s">
        <v>49</v>
      </c>
    </row>
    <row r="31" spans="1:9" x14ac:dyDescent="0.25">
      <c r="A31" s="40" t="s">
        <v>48</v>
      </c>
    </row>
    <row r="32" spans="1:9" x14ac:dyDescent="0.25">
      <c r="A32" s="40" t="s">
        <v>47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Молодцова4</vt:lpstr>
      <vt:lpstr>Молодцова 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2018-04-02T10:24:55Z</dcterms:created>
  <dcterms:modified xsi:type="dcterms:W3CDTF">2018-04-03T12:37:13Z</dcterms:modified>
</cp:coreProperties>
</file>