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vcor\OneDrive\Рабочий стол\КАТЯ данные\Данные 2017\Общие отчеты 2017 на сайт\"/>
    </mc:Choice>
  </mc:AlternateContent>
  <bookViews>
    <workbookView xWindow="0" yWindow="0" windowWidth="19200" windowHeight="13470"/>
  </bookViews>
  <sheets>
    <sheet name="Центральная6 2" sheetId="2" r:id="rId1"/>
    <sheet name="Центральная 6 2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9" i="2" l="1"/>
  <c r="K29" i="2"/>
  <c r="H30" i="2"/>
  <c r="K30" i="2"/>
  <c r="H31" i="2"/>
  <c r="K31" i="2"/>
  <c r="H32" i="2"/>
  <c r="K32" i="2"/>
  <c r="H33" i="2"/>
  <c r="K33" i="2"/>
  <c r="D34" i="2"/>
  <c r="E34" i="2"/>
  <c r="F34" i="2"/>
  <c r="G34" i="2"/>
  <c r="H34" i="2"/>
  <c r="D37" i="2"/>
  <c r="J37" i="2" s="1"/>
  <c r="G37" i="2"/>
  <c r="H37" i="2"/>
  <c r="H47" i="2" s="1"/>
  <c r="H51" i="2" s="1"/>
  <c r="K37" i="2"/>
  <c r="H38" i="2"/>
  <c r="J38" i="2"/>
  <c r="H39" i="2"/>
  <c r="J39" i="2"/>
  <c r="G40" i="2"/>
  <c r="H40" i="2"/>
  <c r="J40" i="2"/>
  <c r="H41" i="2"/>
  <c r="J41" i="2"/>
  <c r="K41" i="2"/>
  <c r="G42" i="2"/>
  <c r="H42" i="2"/>
  <c r="J42" i="2"/>
  <c r="G43" i="2"/>
  <c r="H43" i="2"/>
  <c r="J43" i="2"/>
  <c r="G44" i="2"/>
  <c r="H44" i="2"/>
  <c r="J44" i="2"/>
  <c r="K44" i="2"/>
  <c r="D45" i="2"/>
  <c r="G45" i="2"/>
  <c r="H45" i="2"/>
  <c r="G46" i="2"/>
  <c r="H46" i="2"/>
  <c r="J46" i="2"/>
  <c r="E47" i="2"/>
  <c r="F47" i="2"/>
  <c r="G47" i="2"/>
  <c r="F17" i="1"/>
  <c r="I17" i="1"/>
  <c r="D47" i="2" l="1"/>
</calcChain>
</file>

<file path=xl/sharedStrings.xml><?xml version="1.0" encoding="utf-8"?>
<sst xmlns="http://schemas.openxmlformats.org/spreadsheetml/2006/main" count="76" uniqueCount="68">
  <si>
    <t>ремонт и восстановление герметизации стеновых панелей - 128.25 т.р.</t>
  </si>
  <si>
    <t>работы по электрике - 0.20т.р.</t>
  </si>
  <si>
    <t>ремонт отмоски  - 6.06 т.р.</t>
  </si>
  <si>
    <t>демонтаж и установка манометров  - 2.01 т.р.</t>
  </si>
  <si>
    <t>прочее - 1.32 т.р.</t>
  </si>
  <si>
    <t>ремонт металлических лестничных решеток  - 1.10 т.р.</t>
  </si>
  <si>
    <t>аварийное обслуживание - 4.46 т.р.</t>
  </si>
  <si>
    <t>ремонт дверей - 0.58 т.р.</t>
  </si>
  <si>
    <t>ремонт систем ХВС и ГВС - 0.57 т.р.</t>
  </si>
  <si>
    <r>
      <t>Затраты по статье "текущий ремонт" составили 144.55</t>
    </r>
    <r>
      <rPr>
        <b/>
        <sz val="11"/>
        <color indexed="8"/>
        <rFont val="Calibri"/>
        <family val="2"/>
        <charset val="204"/>
      </rPr>
      <t xml:space="preserve"> </t>
    </r>
    <r>
      <rPr>
        <sz val="11"/>
        <color theme="1"/>
        <rFont val="Calibri"/>
        <family val="2"/>
        <charset val="204"/>
        <scheme val="minor"/>
      </rPr>
      <t>тыс.рублей, в том числе:</t>
    </r>
  </si>
  <si>
    <t>1.</t>
  </si>
  <si>
    <t>Переходящий остаток,                     тыс.руб.</t>
  </si>
  <si>
    <t>Задолженность населения на 01.01.2018г., тыс.руб.</t>
  </si>
  <si>
    <t>Использовано, тыс.руб.</t>
  </si>
  <si>
    <t>Прочие поступления, тыс.руб.</t>
  </si>
  <si>
    <t>Поступило от населения, тыс.руб.</t>
  </si>
  <si>
    <t>Начислено, тыс.руб.</t>
  </si>
  <si>
    <t>Остаток на 01.01.2011г., тыс.руб. (получено)</t>
  </si>
  <si>
    <t>Остаток на 01.01.2017г., тыс.руб.</t>
  </si>
  <si>
    <t>№                             п/п</t>
  </si>
  <si>
    <t>№ 6/2 по ул. Центральная с 01.01.2017г. по 31.12.2017г.</t>
  </si>
  <si>
    <t>по выполнению плана текущего ремонта жилого дома</t>
  </si>
  <si>
    <t>ОТЧЕТ</t>
  </si>
  <si>
    <t>Примечание: подробный отчет о выполненных работах по текущему ремонту будет приведен в следующей квитанции</t>
  </si>
  <si>
    <t>Надеемся на дальнейшее сотрудничество. Администрация ООО "УЮТ-СЕРВИС"</t>
  </si>
  <si>
    <t>Общая задолженность по дому  на 01.01.2018г.</t>
  </si>
  <si>
    <t>ООО "Дубровин"</t>
  </si>
  <si>
    <t xml:space="preserve">Поступило от ООО "Дубровин" за управление и содержание общедомового имущества, и за сбор ТБО 14019,90 руб. </t>
  </si>
  <si>
    <t>ЦИТ "Домашние сети", ОАО "Вымпелком", ООО "Перспектива", ООО "ГМК"</t>
  </si>
  <si>
    <t>Поступило от ЦИТ "Домашние сети" за размещение интернет оборудования 1080,00 руб., от ОАО "Вымпелком" 2450,00 руб., от ООО "Перспектива" 600,00 руб., от ООО "ГМК" 4185,00 руб.</t>
  </si>
  <si>
    <t>Размещение Интернет оборудования</t>
  </si>
  <si>
    <t>Прочие поступления</t>
  </si>
  <si>
    <t>Итого</t>
  </si>
  <si>
    <t xml:space="preserve"> ООО"Энерго-Сервис"</t>
  </si>
  <si>
    <t>т/о узлов учета теп/энергии</t>
  </si>
  <si>
    <t>электр под и лифт</t>
  </si>
  <si>
    <t>Повышающий коэффициент</t>
  </si>
  <si>
    <t>услуги расчетно-кассовой службы</t>
  </si>
  <si>
    <t>ОАО "Леноблгаз"</t>
  </si>
  <si>
    <t>т/о внутридомового газ/ оборудования</t>
  </si>
  <si>
    <t xml:space="preserve"> ООО УК "Житель", ООО "Леноблстрой"</t>
  </si>
  <si>
    <t>Вывоз ТБО и  КГО</t>
  </si>
  <si>
    <t>ООО "СЗЛК", ООО ИЦ "Ликон"</t>
  </si>
  <si>
    <t>Лифт</t>
  </si>
  <si>
    <t>Капитальный ремонт</t>
  </si>
  <si>
    <t>Текущий ремонт</t>
  </si>
  <si>
    <t>ООО "Уют-Сервис", договор управления № Н/2008-14 от 01.05.2008г.</t>
  </si>
  <si>
    <t>Упр. и сод.общего им-ва</t>
  </si>
  <si>
    <t>Наименование подрядчика</t>
  </si>
  <si>
    <t>Задолженность населения на 01.01.2018г. (руб.)</t>
  </si>
  <si>
    <t>Перечислено поставщику услуг в 2017г. (руб.)</t>
  </si>
  <si>
    <t>Поступило в счет оплаты в 2017г. (руб.)</t>
  </si>
  <si>
    <t>Начислено населению за 2017г. (руб.)</t>
  </si>
  <si>
    <t>Задолженность населения на 01.01.2017г. (руб.)</t>
  </si>
  <si>
    <t>наименование</t>
  </si>
  <si>
    <t>Содержание и текущий ремонт общего имущества дома</t>
  </si>
  <si>
    <t>ОДН</t>
  </si>
  <si>
    <t>Водоотведение</t>
  </si>
  <si>
    <t>Холодное водоснабжение</t>
  </si>
  <si>
    <t>Горячее водоснабжение</t>
  </si>
  <si>
    <t xml:space="preserve"> ООО"Научно-технический центр "Энергия",  ООО "Сертоловские Коммунальные Системы"</t>
  </si>
  <si>
    <t>Отопление</t>
  </si>
  <si>
    <t>Коммунальные услуги</t>
  </si>
  <si>
    <t>Наименование поставщика</t>
  </si>
  <si>
    <t>имущества жилого дома № 6/2  по ул. Центральная с 01.01.2017г. по 31.12.2017г.</t>
  </si>
  <si>
    <t xml:space="preserve">предоставляем Вам  ОТЧЕТ по оплате за коммунальные услуги, содержанию и текущему ремонту общего </t>
  </si>
  <si>
    <t>Уважаемые собственники помещений!</t>
  </si>
  <si>
    <t>ВНИМАНИЕ НА ОБОРТНОЙ СТОРОНЕ СЧЕТ ИЗВЕЩЕНИЕ НА ОПЛАТУ ЖКУ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</si>
</sst>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rial Cyr"/>
      <charset val="204"/>
    </font>
    <font>
      <b/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60">
    <xf numFmtId="0" fontId="0" fillId="0" borderId="0" xfId="0"/>
    <xf numFmtId="0" fontId="0" fillId="0" borderId="0" xfId="0" applyFill="1"/>
    <xf numFmtId="2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1" applyFill="1"/>
    <xf numFmtId="0" fontId="4" fillId="0" borderId="0" xfId="1" applyFont="1" applyFill="1"/>
    <xf numFmtId="4" fontId="4" fillId="0" borderId="0" xfId="1" applyNumberFormat="1" applyFont="1" applyFill="1"/>
    <xf numFmtId="0" fontId="5" fillId="0" borderId="0" xfId="1" applyFont="1" applyFill="1"/>
    <xf numFmtId="0" fontId="6" fillId="0" borderId="0" xfId="1" applyFont="1" applyFill="1"/>
    <xf numFmtId="4" fontId="7" fillId="0" borderId="0" xfId="1" applyNumberFormat="1" applyFont="1" applyFill="1"/>
    <xf numFmtId="0" fontId="8" fillId="0" borderId="0" xfId="1" applyFont="1" applyFill="1"/>
    <xf numFmtId="0" fontId="5" fillId="0" borderId="2" xfId="1" applyFont="1" applyFill="1" applyBorder="1" applyAlignment="1">
      <alignment horizontal="center" wrapText="1"/>
    </xf>
    <xf numFmtId="0" fontId="3" fillId="0" borderId="3" xfId="1" applyFill="1" applyBorder="1" applyAlignment="1">
      <alignment horizontal="center" vertical="top" wrapText="1"/>
    </xf>
    <xf numFmtId="0" fontId="3" fillId="0" borderId="4" xfId="1" applyFill="1" applyBorder="1" applyAlignment="1">
      <alignment horizontal="center" vertical="top" wrapText="1"/>
    </xf>
    <xf numFmtId="4" fontId="4" fillId="0" borderId="5" xfId="1" applyNumberFormat="1" applyFont="1" applyFill="1" applyBorder="1" applyAlignment="1">
      <alignment horizontal="center" vertical="top" wrapText="1"/>
    </xf>
    <xf numFmtId="0" fontId="9" fillId="0" borderId="5" xfId="1" applyFont="1" applyFill="1" applyBorder="1" applyAlignment="1">
      <alignment horizontal="center" wrapText="1"/>
    </xf>
    <xf numFmtId="0" fontId="5" fillId="0" borderId="6" xfId="1" applyFont="1" applyFill="1" applyBorder="1" applyAlignment="1">
      <alignment horizontal="center" vertical="top" wrapText="1"/>
    </xf>
    <xf numFmtId="0" fontId="10" fillId="0" borderId="5" xfId="1" applyFont="1" applyFill="1" applyBorder="1" applyAlignment="1">
      <alignment horizontal="center" wrapText="1"/>
    </xf>
    <xf numFmtId="0" fontId="10" fillId="0" borderId="7" xfId="1" applyFont="1" applyFill="1" applyBorder="1" applyAlignment="1">
      <alignment horizontal="center" vertical="top" wrapText="1"/>
    </xf>
    <xf numFmtId="0" fontId="3" fillId="0" borderId="0" xfId="1" applyFont="1" applyFill="1"/>
    <xf numFmtId="0" fontId="11" fillId="0" borderId="8" xfId="1" applyFont="1" applyFill="1" applyBorder="1" applyAlignment="1">
      <alignment horizontal="center" vertical="top" wrapText="1"/>
    </xf>
    <xf numFmtId="4" fontId="10" fillId="0" borderId="8" xfId="1" applyNumberFormat="1" applyFont="1" applyFill="1" applyBorder="1" applyAlignment="1">
      <alignment vertical="top" wrapText="1"/>
    </xf>
    <xf numFmtId="0" fontId="10" fillId="0" borderId="9" xfId="1" applyFont="1" applyFill="1" applyBorder="1" applyAlignment="1">
      <alignment horizontal="center" vertical="top" wrapText="1"/>
    </xf>
    <xf numFmtId="0" fontId="4" fillId="0" borderId="8" xfId="1" applyFont="1" applyFill="1" applyBorder="1" applyAlignment="1">
      <alignment horizontal="center" vertical="top" wrapText="1"/>
    </xf>
    <xf numFmtId="4" fontId="12" fillId="0" borderId="3" xfId="1" applyNumberFormat="1" applyFont="1" applyFill="1" applyBorder="1" applyAlignment="1">
      <alignment vertical="top" wrapText="1"/>
    </xf>
    <xf numFmtId="4" fontId="12" fillId="0" borderId="8" xfId="1" applyNumberFormat="1" applyFont="1" applyFill="1" applyBorder="1" applyAlignment="1">
      <alignment vertical="top" wrapText="1"/>
    </xf>
    <xf numFmtId="4" fontId="4" fillId="0" borderId="8" xfId="1" applyNumberFormat="1" applyFont="1" applyFill="1" applyBorder="1" applyAlignment="1">
      <alignment vertical="top" wrapText="1"/>
    </xf>
    <xf numFmtId="4" fontId="4" fillId="0" borderId="8" xfId="1" applyNumberFormat="1" applyFont="1" applyFill="1" applyBorder="1" applyAlignment="1">
      <alignment horizontal="right" vertical="top" wrapText="1"/>
    </xf>
    <xf numFmtId="0" fontId="13" fillId="0" borderId="8" xfId="1" applyFont="1" applyFill="1" applyBorder="1" applyAlignment="1">
      <alignment horizontal="center" vertical="top" wrapText="1"/>
    </xf>
    <xf numFmtId="0" fontId="9" fillId="0" borderId="9" xfId="1" applyFont="1" applyFill="1" applyBorder="1" applyAlignment="1">
      <alignment horizontal="center" vertical="top" wrapText="1"/>
    </xf>
    <xf numFmtId="0" fontId="10" fillId="0" borderId="8" xfId="1" applyFont="1" applyFill="1" applyBorder="1" applyAlignment="1">
      <alignment horizontal="center" vertical="top" wrapText="1"/>
    </xf>
    <xf numFmtId="4" fontId="5" fillId="0" borderId="8" xfId="1" applyNumberFormat="1" applyFont="1" applyFill="1" applyBorder="1" applyAlignment="1">
      <alignment horizontal="right" vertical="top" wrapText="1"/>
    </xf>
    <xf numFmtId="4" fontId="3" fillId="0" borderId="0" xfId="1" applyNumberFormat="1" applyFill="1"/>
    <xf numFmtId="0" fontId="14" fillId="0" borderId="9" xfId="1" applyFont="1" applyFill="1" applyBorder="1" applyAlignment="1">
      <alignment horizontal="center" vertical="center" wrapText="1"/>
    </xf>
    <xf numFmtId="0" fontId="5" fillId="0" borderId="10" xfId="1" applyFont="1" applyFill="1" applyBorder="1" applyAlignment="1">
      <alignment horizontal="center" vertical="center" wrapText="1"/>
    </xf>
    <xf numFmtId="4" fontId="4" fillId="0" borderId="3" xfId="1" applyNumberFormat="1" applyFont="1" applyFill="1" applyBorder="1" applyAlignment="1">
      <alignment horizontal="right" vertical="top" wrapText="1"/>
    </xf>
    <xf numFmtId="0" fontId="9" fillId="0" borderId="2" xfId="1" applyFont="1" applyFill="1" applyBorder="1" applyAlignment="1">
      <alignment horizontal="center" vertical="top" wrapText="1"/>
    </xf>
    <xf numFmtId="0" fontId="9" fillId="0" borderId="8" xfId="1" applyFont="1" applyFill="1" applyBorder="1" applyAlignment="1">
      <alignment horizontal="center" vertical="top" wrapText="1"/>
    </xf>
    <xf numFmtId="0" fontId="15" fillId="0" borderId="3" xfId="1" applyFont="1" applyFill="1" applyBorder="1" applyAlignment="1">
      <alignment horizontal="center" vertical="top" wrapText="1"/>
    </xf>
    <xf numFmtId="0" fontId="9" fillId="0" borderId="3" xfId="1" applyFont="1" applyFill="1" applyBorder="1" applyAlignment="1">
      <alignment horizontal="center" vertical="top" wrapText="1"/>
    </xf>
    <xf numFmtId="0" fontId="10" fillId="0" borderId="4" xfId="1" applyFont="1" applyFill="1" applyBorder="1" applyAlignment="1">
      <alignment horizontal="center" vertical="top" wrapText="1"/>
    </xf>
    <xf numFmtId="0" fontId="4" fillId="0" borderId="9" xfId="1" applyFont="1" applyFill="1" applyBorder="1" applyAlignment="1">
      <alignment horizontal="center" vertical="center" wrapText="1"/>
    </xf>
    <xf numFmtId="0" fontId="4" fillId="0" borderId="11" xfId="1" applyFont="1" applyFill="1" applyBorder="1" applyAlignment="1">
      <alignment horizontal="center" vertical="center" wrapText="1"/>
    </xf>
    <xf numFmtId="2" fontId="3" fillId="0" borderId="0" xfId="1" applyNumberFormat="1" applyFill="1"/>
    <xf numFmtId="0" fontId="4" fillId="0" borderId="10" xfId="1" applyFont="1" applyFill="1" applyBorder="1" applyAlignment="1">
      <alignment horizontal="center" vertical="center" wrapText="1"/>
    </xf>
    <xf numFmtId="0" fontId="10" fillId="0" borderId="12" xfId="1" applyFont="1" applyFill="1" applyBorder="1" applyAlignment="1">
      <alignment horizontal="center" vertical="top" wrapText="1"/>
    </xf>
    <xf numFmtId="0" fontId="10" fillId="0" borderId="5" xfId="1" applyFont="1" applyFill="1" applyBorder="1" applyAlignment="1">
      <alignment horizontal="center" vertical="top" wrapText="1"/>
    </xf>
    <xf numFmtId="0" fontId="16" fillId="0" borderId="13" xfId="1" applyFont="1" applyFill="1" applyBorder="1" applyAlignment="1">
      <alignment horizontal="center"/>
    </xf>
    <xf numFmtId="0" fontId="16" fillId="0" borderId="0" xfId="1" applyFont="1" applyFill="1" applyBorder="1" applyAlignment="1">
      <alignment horizontal="center"/>
    </xf>
    <xf numFmtId="0" fontId="17" fillId="0" borderId="0" xfId="1" applyFont="1" applyFill="1" applyBorder="1" applyAlignment="1">
      <alignment horizontal="center"/>
    </xf>
    <xf numFmtId="0" fontId="18" fillId="0" borderId="0" xfId="1" applyFont="1" applyFill="1" applyBorder="1"/>
    <xf numFmtId="0" fontId="10" fillId="0" borderId="0" xfId="1" applyFont="1" applyFill="1" applyAlignment="1">
      <alignment horizontal="center"/>
    </xf>
    <xf numFmtId="0" fontId="18" fillId="0" borderId="3" xfId="1" applyFont="1" applyFill="1" applyBorder="1"/>
    <xf numFmtId="0" fontId="18" fillId="0" borderId="4" xfId="1" applyFont="1" applyFill="1" applyBorder="1"/>
    <xf numFmtId="0" fontId="10" fillId="0" borderId="4" xfId="1" applyFont="1" applyFill="1" applyBorder="1" applyAlignment="1">
      <alignment horizontal="center"/>
    </xf>
    <xf numFmtId="0" fontId="10" fillId="0" borderId="5" xfId="1" applyFont="1" applyFill="1" applyBorder="1" applyAlignment="1">
      <alignment horizontal="center"/>
    </xf>
    <xf numFmtId="0" fontId="18" fillId="0" borderId="0" xfId="1" applyFont="1" applyFill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6"/>
  <sheetViews>
    <sheetView tabSelected="1" topLeftCell="C22" zoomScaleNormal="100" workbookViewId="0">
      <selection activeCell="I29" sqref="I29:I33"/>
    </sheetView>
  </sheetViews>
  <sheetFormatPr defaultRowHeight="12.75" x14ac:dyDescent="0.2"/>
  <cols>
    <col min="1" max="1" width="3.42578125" style="7" hidden="1" customWidth="1"/>
    <col min="2" max="2" width="9.140625" style="7" hidden="1" customWidth="1"/>
    <col min="3" max="3" width="28.28515625" style="8" customWidth="1"/>
    <col min="4" max="4" width="13" style="8" customWidth="1"/>
    <col min="5" max="5" width="11.85546875" style="8" customWidth="1"/>
    <col min="6" max="6" width="13.28515625" style="8" customWidth="1"/>
    <col min="7" max="7" width="11.85546875" style="8" customWidth="1"/>
    <col min="8" max="8" width="13.85546875" style="8" customWidth="1"/>
    <col min="9" max="9" width="23.5703125" style="8" customWidth="1"/>
    <col min="10" max="10" width="10.140625" style="7" hidden="1" customWidth="1"/>
    <col min="11" max="11" width="9.5703125" style="7" hidden="1" customWidth="1"/>
    <col min="12" max="16384" width="9.140625" style="7"/>
  </cols>
  <sheetData>
    <row r="1" spans="3:9" ht="12.75" hidden="1" customHeight="1" x14ac:dyDescent="0.2">
      <c r="C1" s="59"/>
      <c r="D1" s="59"/>
      <c r="E1" s="59"/>
      <c r="F1" s="59"/>
      <c r="G1" s="59"/>
      <c r="H1" s="59"/>
      <c r="I1" s="59"/>
    </row>
    <row r="2" spans="3:9" ht="13.5" hidden="1" customHeight="1" thickBot="1" x14ac:dyDescent="0.25">
      <c r="C2" s="59"/>
      <c r="D2" s="59"/>
      <c r="E2" s="59" t="s">
        <v>67</v>
      </c>
      <c r="F2" s="59"/>
      <c r="G2" s="59"/>
      <c r="H2" s="59"/>
      <c r="I2" s="59"/>
    </row>
    <row r="3" spans="3:9" ht="13.5" hidden="1" customHeight="1" thickBot="1" x14ac:dyDescent="0.25">
      <c r="C3" s="58"/>
      <c r="D3" s="57"/>
      <c r="E3" s="56"/>
      <c r="F3" s="56"/>
      <c r="G3" s="56"/>
      <c r="H3" s="56"/>
      <c r="I3" s="55"/>
    </row>
    <row r="4" spans="3:9" ht="12.75" hidden="1" customHeight="1" x14ac:dyDescent="0.2">
      <c r="C4" s="54"/>
      <c r="D4" s="54"/>
      <c r="E4" s="53"/>
      <c r="F4" s="53"/>
      <c r="G4" s="53"/>
      <c r="H4" s="53"/>
      <c r="I4" s="53"/>
    </row>
    <row r="5" spans="3:9" ht="12.75" customHeight="1" x14ac:dyDescent="0.2">
      <c r="C5" s="54"/>
      <c r="D5" s="54"/>
      <c r="E5" s="53"/>
      <c r="F5" s="53"/>
      <c r="G5" s="53"/>
      <c r="H5" s="53"/>
      <c r="I5" s="53"/>
    </row>
    <row r="6" spans="3:9" ht="12.75" customHeight="1" x14ac:dyDescent="0.2">
      <c r="C6" s="54"/>
      <c r="D6" s="54"/>
      <c r="E6" s="53"/>
      <c r="F6" s="53"/>
      <c r="G6" s="53"/>
      <c r="H6" s="53"/>
      <c r="I6" s="53"/>
    </row>
    <row r="7" spans="3:9" ht="12.75" customHeight="1" x14ac:dyDescent="0.2">
      <c r="C7" s="54"/>
      <c r="D7" s="54"/>
      <c r="E7" s="53"/>
      <c r="F7" s="53"/>
      <c r="G7" s="53"/>
      <c r="H7" s="53"/>
      <c r="I7" s="53"/>
    </row>
    <row r="8" spans="3:9" ht="12.75" customHeight="1" x14ac:dyDescent="0.2">
      <c r="C8" s="54"/>
      <c r="D8" s="54"/>
      <c r="E8" s="53"/>
      <c r="F8" s="53"/>
      <c r="G8" s="53"/>
      <c r="H8" s="53"/>
      <c r="I8" s="53"/>
    </row>
    <row r="9" spans="3:9" ht="12.75" customHeight="1" x14ac:dyDescent="0.2">
      <c r="C9" s="54"/>
      <c r="D9" s="54"/>
      <c r="E9" s="53"/>
      <c r="F9" s="53"/>
      <c r="G9" s="53"/>
      <c r="H9" s="53"/>
      <c r="I9" s="53"/>
    </row>
    <row r="10" spans="3:9" ht="12.75" customHeight="1" x14ac:dyDescent="0.2">
      <c r="C10" s="54"/>
      <c r="D10" s="54"/>
      <c r="E10" s="53"/>
      <c r="F10" s="53"/>
      <c r="G10" s="53"/>
      <c r="H10" s="53"/>
      <c r="I10" s="53"/>
    </row>
    <row r="11" spans="3:9" ht="12.75" customHeight="1" x14ac:dyDescent="0.2">
      <c r="C11" s="54"/>
      <c r="D11" s="54"/>
      <c r="E11" s="53"/>
      <c r="F11" s="53"/>
      <c r="G11" s="53"/>
      <c r="H11" s="53"/>
      <c r="I11" s="53"/>
    </row>
    <row r="12" spans="3:9" ht="12.75" customHeight="1" x14ac:dyDescent="0.2">
      <c r="C12" s="54"/>
      <c r="D12" s="54"/>
      <c r="E12" s="53"/>
      <c r="F12" s="53"/>
      <c r="G12" s="53"/>
      <c r="H12" s="53"/>
      <c r="I12" s="53"/>
    </row>
    <row r="13" spans="3:9" ht="12.75" customHeight="1" x14ac:dyDescent="0.2">
      <c r="C13" s="54"/>
      <c r="D13" s="54"/>
      <c r="E13" s="53"/>
      <c r="F13" s="53"/>
      <c r="G13" s="53"/>
      <c r="H13" s="53"/>
      <c r="I13" s="53"/>
    </row>
    <row r="14" spans="3:9" ht="12.75" customHeight="1" x14ac:dyDescent="0.2">
      <c r="C14" s="54"/>
      <c r="D14" s="54"/>
      <c r="E14" s="53"/>
      <c r="F14" s="53"/>
      <c r="G14" s="53"/>
      <c r="H14" s="53"/>
      <c r="I14" s="53"/>
    </row>
    <row r="15" spans="3:9" ht="12.75" customHeight="1" x14ac:dyDescent="0.2">
      <c r="C15" s="54"/>
      <c r="D15" s="54"/>
      <c r="E15" s="53"/>
      <c r="F15" s="53"/>
      <c r="G15" s="53"/>
      <c r="H15" s="53"/>
      <c r="I15" s="53"/>
    </row>
    <row r="16" spans="3:9" ht="12.75" customHeight="1" x14ac:dyDescent="0.2">
      <c r="C16" s="54"/>
      <c r="D16" s="54"/>
      <c r="E16" s="53"/>
      <c r="F16" s="53"/>
      <c r="G16" s="53"/>
      <c r="H16" s="53"/>
      <c r="I16" s="53"/>
    </row>
    <row r="17" spans="3:11" ht="12.75" customHeight="1" x14ac:dyDescent="0.2">
      <c r="C17" s="54"/>
      <c r="D17" s="54"/>
      <c r="E17" s="53"/>
      <c r="F17" s="53"/>
      <c r="G17" s="53"/>
      <c r="H17" s="53"/>
      <c r="I17" s="53"/>
    </row>
    <row r="18" spans="3:11" ht="12.75" customHeight="1" x14ac:dyDescent="0.2">
      <c r="C18" s="54"/>
      <c r="D18" s="54"/>
      <c r="E18" s="53"/>
      <c r="F18" s="53"/>
      <c r="G18" s="53"/>
      <c r="H18" s="53"/>
      <c r="I18" s="53"/>
    </row>
    <row r="19" spans="3:11" ht="12.75" customHeight="1" x14ac:dyDescent="0.2">
      <c r="C19" s="54"/>
      <c r="D19" s="54"/>
      <c r="E19" s="53"/>
      <c r="F19" s="53"/>
      <c r="G19" s="53"/>
      <c r="H19" s="53"/>
      <c r="I19" s="53"/>
    </row>
    <row r="20" spans="3:11" ht="12.75" customHeight="1" x14ac:dyDescent="0.2">
      <c r="C20" s="54"/>
      <c r="D20" s="54"/>
      <c r="E20" s="53"/>
      <c r="F20" s="53"/>
      <c r="G20" s="53"/>
      <c r="H20" s="53"/>
      <c r="I20" s="53"/>
    </row>
    <row r="21" spans="3:11" ht="12.75" customHeight="1" x14ac:dyDescent="0.2">
      <c r="C21" s="54"/>
      <c r="D21" s="54"/>
      <c r="E21" s="53"/>
      <c r="F21" s="53"/>
      <c r="G21" s="53"/>
      <c r="H21" s="53"/>
      <c r="I21" s="53"/>
    </row>
    <row r="22" spans="3:11" ht="12.75" customHeight="1" x14ac:dyDescent="0.2">
      <c r="C22" s="54"/>
      <c r="D22" s="54"/>
      <c r="E22" s="53"/>
      <c r="F22" s="53"/>
      <c r="G22" s="53"/>
      <c r="H22" s="53"/>
      <c r="I22" s="53"/>
    </row>
    <row r="23" spans="3:11" ht="14.25" x14ac:dyDescent="0.2">
      <c r="C23" s="52" t="s">
        <v>66</v>
      </c>
      <c r="D23" s="52"/>
      <c r="E23" s="52"/>
      <c r="F23" s="52"/>
      <c r="G23" s="52"/>
      <c r="H23" s="52"/>
      <c r="I23" s="52"/>
    </row>
    <row r="24" spans="3:11" x14ac:dyDescent="0.2">
      <c r="C24" s="51" t="s">
        <v>65</v>
      </c>
      <c r="D24" s="51"/>
      <c r="E24" s="51"/>
      <c r="F24" s="51"/>
      <c r="G24" s="51"/>
      <c r="H24" s="51"/>
      <c r="I24" s="51"/>
    </row>
    <row r="25" spans="3:11" x14ac:dyDescent="0.2">
      <c r="C25" s="51" t="s">
        <v>64</v>
      </c>
      <c r="D25" s="51"/>
      <c r="E25" s="51"/>
      <c r="F25" s="51"/>
      <c r="G25" s="51"/>
      <c r="H25" s="51"/>
      <c r="I25" s="51"/>
    </row>
    <row r="26" spans="3:11" ht="6" customHeight="1" thickBot="1" x14ac:dyDescent="0.25">
      <c r="C26" s="50"/>
      <c r="D26" s="50"/>
      <c r="E26" s="50"/>
      <c r="F26" s="50"/>
      <c r="G26" s="50"/>
      <c r="H26" s="50"/>
      <c r="I26" s="50"/>
    </row>
    <row r="27" spans="3:11" ht="48.75" customHeight="1" thickBot="1" x14ac:dyDescent="0.25">
      <c r="C27" s="39" t="s">
        <v>54</v>
      </c>
      <c r="D27" s="42" t="s">
        <v>53</v>
      </c>
      <c r="E27" s="41" t="s">
        <v>52</v>
      </c>
      <c r="F27" s="41" t="s">
        <v>51</v>
      </c>
      <c r="G27" s="41" t="s">
        <v>50</v>
      </c>
      <c r="H27" s="41" t="s">
        <v>49</v>
      </c>
      <c r="I27" s="42" t="s">
        <v>63</v>
      </c>
    </row>
    <row r="28" spans="3:11" ht="13.5" customHeight="1" thickBot="1" x14ac:dyDescent="0.25">
      <c r="C28" s="49" t="s">
        <v>62</v>
      </c>
      <c r="D28" s="43"/>
      <c r="E28" s="43"/>
      <c r="F28" s="43"/>
      <c r="G28" s="43"/>
      <c r="H28" s="43"/>
      <c r="I28" s="48"/>
    </row>
    <row r="29" spans="3:11" ht="13.5" customHeight="1" thickBot="1" x14ac:dyDescent="0.25">
      <c r="C29" s="25" t="s">
        <v>61</v>
      </c>
      <c r="D29" s="30">
        <v>223044.42000000016</v>
      </c>
      <c r="E29" s="28">
        <v>1617069.13</v>
      </c>
      <c r="F29" s="28">
        <v>1532616.41</v>
      </c>
      <c r="G29" s="28">
        <v>1495497.92</v>
      </c>
      <c r="H29" s="28">
        <f>+D29+E29-F29</f>
        <v>307497.14000000013</v>
      </c>
      <c r="I29" s="47" t="s">
        <v>60</v>
      </c>
      <c r="K29" s="46">
        <f>51046.06+172701.91-703.55</f>
        <v>223044.42</v>
      </c>
    </row>
    <row r="30" spans="3:11" ht="13.5" customHeight="1" thickBot="1" x14ac:dyDescent="0.25">
      <c r="C30" s="25" t="s">
        <v>59</v>
      </c>
      <c r="D30" s="30">
        <v>142818.55999999994</v>
      </c>
      <c r="E30" s="29">
        <v>656010.68000000005</v>
      </c>
      <c r="F30" s="29">
        <v>623615.94999999995</v>
      </c>
      <c r="G30" s="28">
        <v>676025.71</v>
      </c>
      <c r="H30" s="28">
        <f>+D30+E30-F30</f>
        <v>175213.29000000004</v>
      </c>
      <c r="I30" s="45"/>
      <c r="K30" s="46">
        <f>29823.13+116557.4-3561.97</f>
        <v>142818.56</v>
      </c>
    </row>
    <row r="31" spans="3:11" ht="13.5" customHeight="1" thickBot="1" x14ac:dyDescent="0.25">
      <c r="C31" s="25" t="s">
        <v>58</v>
      </c>
      <c r="D31" s="30">
        <v>74301.539999999979</v>
      </c>
      <c r="E31" s="29">
        <v>404965.99</v>
      </c>
      <c r="F31" s="29">
        <v>398171.88</v>
      </c>
      <c r="G31" s="28">
        <v>442866.44</v>
      </c>
      <c r="H31" s="28">
        <f>+D31+E31-F31</f>
        <v>81095.649999999965</v>
      </c>
      <c r="I31" s="45"/>
      <c r="K31" s="7">
        <f>62118.8-728.93+416+12495.67</f>
        <v>74301.540000000008</v>
      </c>
    </row>
    <row r="32" spans="3:11" ht="13.5" customHeight="1" thickBot="1" x14ac:dyDescent="0.25">
      <c r="C32" s="25" t="s">
        <v>57</v>
      </c>
      <c r="D32" s="30">
        <v>45155.03999999995</v>
      </c>
      <c r="E32" s="29">
        <v>261683.76</v>
      </c>
      <c r="F32" s="29">
        <v>251391.11</v>
      </c>
      <c r="G32" s="28">
        <v>290370.63</v>
      </c>
      <c r="H32" s="28">
        <f>+D32+E32-F32</f>
        <v>55447.689999999944</v>
      </c>
      <c r="I32" s="45"/>
      <c r="K32" s="7">
        <f>16177.73-396.02+3319.03+22028.24-251.56+4277.62</f>
        <v>45155.040000000001</v>
      </c>
    </row>
    <row r="33" spans="3:11" ht="13.5" customHeight="1" thickBot="1" x14ac:dyDescent="0.25">
      <c r="C33" s="25" t="s">
        <v>56</v>
      </c>
      <c r="D33" s="30">
        <v>3915.6700000000055</v>
      </c>
      <c r="E33" s="29">
        <v>39150.559999999998</v>
      </c>
      <c r="F33" s="29">
        <v>38455.43</v>
      </c>
      <c r="G33" s="28"/>
      <c r="H33" s="28">
        <f>+D33+E33-F33</f>
        <v>4610.8000000000029</v>
      </c>
      <c r="I33" s="44"/>
      <c r="K33" s="7">
        <f>44.63+15.15+993.26-58.23+2346.52-97.65+671.99</f>
        <v>3915.67</v>
      </c>
    </row>
    <row r="34" spans="3:11" ht="13.5" customHeight="1" thickBot="1" x14ac:dyDescent="0.25">
      <c r="C34" s="25" t="s">
        <v>32</v>
      </c>
      <c r="D34" s="24">
        <f>SUM(D29:D33)</f>
        <v>489235.23000000004</v>
      </c>
      <c r="E34" s="24">
        <f>SUM(E29:E33)</f>
        <v>2978880.1199999996</v>
      </c>
      <c r="F34" s="24">
        <f>SUM(F29:F33)</f>
        <v>2844250.78</v>
      </c>
      <c r="G34" s="24">
        <f>SUM(G29:G33)</f>
        <v>2904760.6999999997</v>
      </c>
      <c r="H34" s="24">
        <f>SUM(H29:H33)</f>
        <v>623864.57000000007</v>
      </c>
      <c r="I34" s="25"/>
    </row>
    <row r="35" spans="3:11" ht="13.5" customHeight="1" thickBot="1" x14ac:dyDescent="0.25">
      <c r="C35" s="43" t="s">
        <v>55</v>
      </c>
      <c r="D35" s="43"/>
      <c r="E35" s="43"/>
      <c r="F35" s="43"/>
      <c r="G35" s="43"/>
      <c r="H35" s="43"/>
      <c r="I35" s="43"/>
    </row>
    <row r="36" spans="3:11" ht="49.5" customHeight="1" thickBot="1" x14ac:dyDescent="0.25">
      <c r="C36" s="32" t="s">
        <v>54</v>
      </c>
      <c r="D36" s="42" t="s">
        <v>53</v>
      </c>
      <c r="E36" s="41" t="s">
        <v>52</v>
      </c>
      <c r="F36" s="41" t="s">
        <v>51</v>
      </c>
      <c r="G36" s="41" t="s">
        <v>50</v>
      </c>
      <c r="H36" s="41" t="s">
        <v>49</v>
      </c>
      <c r="I36" s="40" t="s">
        <v>48</v>
      </c>
    </row>
    <row r="37" spans="3:11" ht="30.75" customHeight="1" thickBot="1" x14ac:dyDescent="0.25">
      <c r="C37" s="39" t="s">
        <v>47</v>
      </c>
      <c r="D37" s="38">
        <f>179973.99-5250.6+100.24</f>
        <v>174823.62999999998</v>
      </c>
      <c r="E37" s="27">
        <v>1443486.78</v>
      </c>
      <c r="F37" s="27">
        <v>1407594.19</v>
      </c>
      <c r="G37" s="28">
        <f>+E37</f>
        <v>1443486.78</v>
      </c>
      <c r="H37" s="27">
        <f>+D37+E37-F37</f>
        <v>210716.21999999997</v>
      </c>
      <c r="I37" s="37" t="s">
        <v>46</v>
      </c>
      <c r="J37" s="35">
        <f>161041.54+20.06-11.67+71.68-33.69+9.72-8.97+84.38-43.88-D37</f>
        <v>-13694.459999999992</v>
      </c>
      <c r="K37" s="35">
        <f>174994.32-170.69+605.75-2.82+2110.17-9.43+258.93-4.6+2220.9-30.54+5.67-8.97+49.18-43.88-H37</f>
        <v>-30742.229999999981</v>
      </c>
    </row>
    <row r="38" spans="3:11" ht="14.25" customHeight="1" thickBot="1" x14ac:dyDescent="0.25">
      <c r="C38" s="25" t="s">
        <v>45</v>
      </c>
      <c r="D38" s="30">
        <v>34299.81</v>
      </c>
      <c r="E38" s="28">
        <v>289175.78000000003</v>
      </c>
      <c r="F38" s="28">
        <v>281716.44</v>
      </c>
      <c r="G38" s="28">
        <v>144550.68</v>
      </c>
      <c r="H38" s="27">
        <f>+D38+E38-F38</f>
        <v>41759.150000000023</v>
      </c>
      <c r="I38" s="36"/>
      <c r="J38" s="35">
        <f>34585.69-285.88</f>
        <v>34299.810000000005</v>
      </c>
    </row>
    <row r="39" spans="3:11" ht="13.5" customHeight="1" thickBot="1" x14ac:dyDescent="0.25">
      <c r="C39" s="32" t="s">
        <v>44</v>
      </c>
      <c r="D39" s="34">
        <v>11641.509999999951</v>
      </c>
      <c r="E39" s="28">
        <v>171604.48000000001</v>
      </c>
      <c r="F39" s="28">
        <v>162777.28</v>
      </c>
      <c r="G39" s="28"/>
      <c r="H39" s="27">
        <f>+D39+E39-F39</f>
        <v>20468.709999999963</v>
      </c>
      <c r="I39" s="33"/>
      <c r="J39" s="7">
        <f>11662.23-20.72</f>
        <v>11641.51</v>
      </c>
    </row>
    <row r="40" spans="3:11" ht="12.75" customHeight="1" thickBot="1" x14ac:dyDescent="0.25">
      <c r="C40" s="25" t="s">
        <v>43</v>
      </c>
      <c r="D40" s="30">
        <v>22662.840000000026</v>
      </c>
      <c r="E40" s="28">
        <v>170479.16</v>
      </c>
      <c r="F40" s="28">
        <v>166896.21</v>
      </c>
      <c r="G40" s="28">
        <f>+E40</f>
        <v>170479.16</v>
      </c>
      <c r="H40" s="27">
        <f>+D40+E40-F40</f>
        <v>26245.790000000037</v>
      </c>
      <c r="I40" s="31" t="s">
        <v>42</v>
      </c>
      <c r="J40" s="7">
        <f>22683-20.16</f>
        <v>22662.84</v>
      </c>
    </row>
    <row r="41" spans="3:11" ht="29.25" customHeight="1" thickBot="1" x14ac:dyDescent="0.25">
      <c r="C41" s="25" t="s">
        <v>41</v>
      </c>
      <c r="D41" s="30">
        <v>37844.590000000084</v>
      </c>
      <c r="E41" s="28">
        <v>314670.34000000003</v>
      </c>
      <c r="F41" s="28">
        <v>306195.90999999997</v>
      </c>
      <c r="G41" s="28">
        <v>264395.81</v>
      </c>
      <c r="H41" s="27">
        <f>+D41+E41-F41</f>
        <v>46319.020000000135</v>
      </c>
      <c r="I41" s="26" t="s">
        <v>40</v>
      </c>
      <c r="J41" s="7">
        <f>12237.79+22117.11</f>
        <v>34354.9</v>
      </c>
      <c r="K41" s="7">
        <f>23760.05-37.21+8981.96+5139.79</f>
        <v>37844.589999999997</v>
      </c>
    </row>
    <row r="42" spans="3:11" ht="27.75" customHeight="1" thickBot="1" x14ac:dyDescent="0.25">
      <c r="C42" s="25" t="s">
        <v>39</v>
      </c>
      <c r="D42" s="30">
        <v>1788.260000000002</v>
      </c>
      <c r="E42" s="29">
        <v>15136.61</v>
      </c>
      <c r="F42" s="29">
        <v>14846.77</v>
      </c>
      <c r="G42" s="28">
        <f>+E42</f>
        <v>15136.61</v>
      </c>
      <c r="H42" s="27">
        <f>+D42+E42-F42</f>
        <v>2078.1000000000022</v>
      </c>
      <c r="I42" s="26" t="s">
        <v>38</v>
      </c>
      <c r="J42" s="7">
        <f>1803.5-15.24</f>
        <v>1788.26</v>
      </c>
    </row>
    <row r="43" spans="3:11" ht="13.5" customHeight="1" thickBot="1" x14ac:dyDescent="0.25">
      <c r="C43" s="32" t="s">
        <v>37</v>
      </c>
      <c r="D43" s="30">
        <v>24278.679999999964</v>
      </c>
      <c r="E43" s="29">
        <v>167293.99</v>
      </c>
      <c r="F43" s="29">
        <v>163008.29999999999</v>
      </c>
      <c r="G43" s="28">
        <f>+E43</f>
        <v>167293.99</v>
      </c>
      <c r="H43" s="27">
        <f>+D43+E43-F43</f>
        <v>28564.369999999966</v>
      </c>
      <c r="I43" s="31"/>
      <c r="J43" s="7">
        <f>24309.26-30.58</f>
        <v>24278.679999999997</v>
      </c>
    </row>
    <row r="44" spans="3:11" ht="13.5" customHeight="1" thickBot="1" x14ac:dyDescent="0.25">
      <c r="C44" s="32" t="s">
        <v>36</v>
      </c>
      <c r="D44" s="30">
        <v>14748.299999999996</v>
      </c>
      <c r="E44" s="29">
        <v>41228.61</v>
      </c>
      <c r="F44" s="29">
        <v>47423</v>
      </c>
      <c r="G44" s="28">
        <f>+E44</f>
        <v>41228.61</v>
      </c>
      <c r="H44" s="27">
        <f>+D44+E44-F44</f>
        <v>8553.9099999999962</v>
      </c>
      <c r="I44" s="31"/>
      <c r="J44" s="7">
        <f>3400.03+1683.64</f>
        <v>5083.67</v>
      </c>
      <c r="K44" s="7">
        <f>10061.11-200.55+4987.03-99.29</f>
        <v>14748.3</v>
      </c>
    </row>
    <row r="45" spans="3:11" ht="13.5" customHeight="1" thickBot="1" x14ac:dyDescent="0.25">
      <c r="C45" s="32" t="s">
        <v>35</v>
      </c>
      <c r="D45" s="30">
        <f>5250.6-100.24</f>
        <v>5150.3600000000006</v>
      </c>
      <c r="E45" s="29">
        <v>68280.899999999994</v>
      </c>
      <c r="F45" s="29">
        <v>65338.26</v>
      </c>
      <c r="G45" s="28">
        <f>+E45</f>
        <v>68280.899999999994</v>
      </c>
      <c r="H45" s="27">
        <f>+D45+E45-F45</f>
        <v>8092.9999999999927</v>
      </c>
      <c r="I45" s="31"/>
    </row>
    <row r="46" spans="3:11" ht="13.5" customHeight="1" thickBot="1" x14ac:dyDescent="0.25">
      <c r="C46" s="25" t="s">
        <v>34</v>
      </c>
      <c r="D46" s="30">
        <v>4554.820000000007</v>
      </c>
      <c r="E46" s="29">
        <v>38236.68</v>
      </c>
      <c r="F46" s="29">
        <v>37488.89</v>
      </c>
      <c r="G46" s="28">
        <f>+E46</f>
        <v>38236.68</v>
      </c>
      <c r="H46" s="27">
        <f>+D46+E46-F46</f>
        <v>5302.6100000000079</v>
      </c>
      <c r="I46" s="26" t="s">
        <v>33</v>
      </c>
      <c r="J46" s="7">
        <f>4593.33-38.51</f>
        <v>4554.82</v>
      </c>
    </row>
    <row r="47" spans="3:11" s="22" customFormat="1" ht="13.5" customHeight="1" thickBot="1" x14ac:dyDescent="0.25">
      <c r="C47" s="25" t="s">
        <v>32</v>
      </c>
      <c r="D47" s="24">
        <f>SUM(D37:D46)</f>
        <v>331792.79999999993</v>
      </c>
      <c r="E47" s="24">
        <f>SUM(E37:E46)</f>
        <v>2719593.3299999996</v>
      </c>
      <c r="F47" s="24">
        <f>SUM(F37:F46)</f>
        <v>2653285.2499999995</v>
      </c>
      <c r="G47" s="24">
        <f>SUM(G37:G46)</f>
        <v>2353089.2200000002</v>
      </c>
      <c r="H47" s="24">
        <f>SUM(H37:H46)</f>
        <v>398100.88000000006</v>
      </c>
      <c r="I47" s="23"/>
    </row>
    <row r="48" spans="3:11" ht="13.5" customHeight="1" thickBot="1" x14ac:dyDescent="0.25">
      <c r="C48" s="21" t="s">
        <v>31</v>
      </c>
      <c r="D48" s="21"/>
      <c r="E48" s="21"/>
      <c r="F48" s="21"/>
      <c r="G48" s="21"/>
      <c r="H48" s="21"/>
      <c r="I48" s="21"/>
    </row>
    <row r="49" spans="3:9" ht="39" customHeight="1" thickBot="1" x14ac:dyDescent="0.25">
      <c r="C49" s="20" t="s">
        <v>30</v>
      </c>
      <c r="D49" s="17" t="s">
        <v>29</v>
      </c>
      <c r="E49" s="16"/>
      <c r="F49" s="16"/>
      <c r="G49" s="16"/>
      <c r="H49" s="15"/>
      <c r="I49" s="19" t="s">
        <v>28</v>
      </c>
    </row>
    <row r="50" spans="3:9" ht="26.25" customHeight="1" thickBot="1" x14ac:dyDescent="0.25">
      <c r="C50" s="18" t="s">
        <v>26</v>
      </c>
      <c r="D50" s="17" t="s">
        <v>27</v>
      </c>
      <c r="E50" s="16"/>
      <c r="F50" s="16"/>
      <c r="G50" s="16"/>
      <c r="H50" s="15"/>
      <c r="I50" s="14" t="s">
        <v>26</v>
      </c>
    </row>
    <row r="51" spans="3:9" ht="18" customHeight="1" x14ac:dyDescent="0.3">
      <c r="C51" s="13" t="s">
        <v>25</v>
      </c>
      <c r="D51" s="13"/>
      <c r="E51" s="13"/>
      <c r="F51" s="13"/>
      <c r="G51" s="13"/>
      <c r="H51" s="12">
        <f>+H34+H47</f>
        <v>1021965.4500000002</v>
      </c>
    </row>
    <row r="52" spans="3:9" ht="15" x14ac:dyDescent="0.25">
      <c r="C52" s="11" t="s">
        <v>24</v>
      </c>
      <c r="D52" s="11"/>
    </row>
    <row r="53" spans="3:9" ht="12.75" customHeight="1" x14ac:dyDescent="0.2">
      <c r="C53" s="10" t="s">
        <v>23</v>
      </c>
    </row>
    <row r="54" spans="3:9" x14ac:dyDescent="0.2">
      <c r="E54" s="9"/>
      <c r="F54" s="9"/>
    </row>
    <row r="55" spans="3:9" x14ac:dyDescent="0.2">
      <c r="D55" s="9"/>
      <c r="E55" s="9"/>
      <c r="F55" s="9"/>
      <c r="G55" s="9"/>
      <c r="H55" s="9"/>
    </row>
    <row r="56" spans="3:9" x14ac:dyDescent="0.2">
      <c r="D56" s="9"/>
      <c r="H56" s="9"/>
    </row>
  </sheetData>
  <mergeCells count="11">
    <mergeCell ref="D50:H50"/>
    <mergeCell ref="C48:I48"/>
    <mergeCell ref="D49:H49"/>
    <mergeCell ref="I37:I38"/>
    <mergeCell ref="C23:I23"/>
    <mergeCell ref="C24:I24"/>
    <mergeCell ref="C35:I35"/>
    <mergeCell ref="C28:I28"/>
    <mergeCell ref="C26:I26"/>
    <mergeCell ref="C25:I25"/>
    <mergeCell ref="I29:I33"/>
  </mergeCells>
  <pageMargins left="0.59055118110236227" right="0" top="0" bottom="0" header="0.51181102362204722" footer="0.51181102362204722"/>
  <pageSetup paperSize="9" scale="8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I30"/>
  <sheetViews>
    <sheetView topLeftCell="A15" zoomScaleNormal="100" zoomScaleSheetLayoutView="120" workbookViewId="0">
      <selection activeCell="H26" sqref="H26"/>
    </sheetView>
  </sheetViews>
  <sheetFormatPr defaultRowHeight="15" x14ac:dyDescent="0.25"/>
  <cols>
    <col min="1" max="1" width="4.5703125" customWidth="1"/>
    <col min="2" max="2" width="12.42578125" customWidth="1"/>
    <col min="3" max="3" width="13.28515625" hidden="1" customWidth="1"/>
    <col min="4" max="4" width="12.140625" customWidth="1"/>
    <col min="5" max="5" width="13.5703125" customWidth="1"/>
    <col min="6" max="6" width="13.28515625" customWidth="1"/>
    <col min="7" max="7" width="14.28515625" customWidth="1"/>
    <col min="8" max="8" width="15.140625" customWidth="1"/>
    <col min="9" max="9" width="13.5703125" customWidth="1"/>
  </cols>
  <sheetData>
    <row r="13" spans="1:9" x14ac:dyDescent="0.25">
      <c r="A13" s="6" t="s">
        <v>22</v>
      </c>
      <c r="B13" s="6"/>
      <c r="C13" s="6"/>
      <c r="D13" s="6"/>
      <c r="E13" s="6"/>
      <c r="F13" s="6"/>
      <c r="G13" s="6"/>
      <c r="H13" s="6"/>
      <c r="I13" s="6"/>
    </row>
    <row r="14" spans="1:9" x14ac:dyDescent="0.25">
      <c r="A14" s="6" t="s">
        <v>21</v>
      </c>
      <c r="B14" s="6"/>
      <c r="C14" s="6"/>
      <c r="D14" s="6"/>
      <c r="E14" s="6"/>
      <c r="F14" s="6"/>
      <c r="G14" s="6"/>
      <c r="H14" s="6"/>
      <c r="I14" s="6"/>
    </row>
    <row r="15" spans="1:9" x14ac:dyDescent="0.25">
      <c r="A15" s="6" t="s">
        <v>20</v>
      </c>
      <c r="B15" s="6"/>
      <c r="C15" s="6"/>
      <c r="D15" s="6"/>
      <c r="E15" s="6"/>
      <c r="F15" s="6"/>
      <c r="G15" s="6"/>
      <c r="H15" s="6"/>
      <c r="I15" s="6"/>
    </row>
    <row r="16" spans="1:9" ht="60" x14ac:dyDescent="0.25">
      <c r="A16" s="4" t="s">
        <v>19</v>
      </c>
      <c r="B16" s="4" t="s">
        <v>18</v>
      </c>
      <c r="C16" s="4" t="s">
        <v>17</v>
      </c>
      <c r="D16" s="4" t="s">
        <v>16</v>
      </c>
      <c r="E16" s="4" t="s">
        <v>15</v>
      </c>
      <c r="F16" s="5" t="s">
        <v>14</v>
      </c>
      <c r="G16" s="5" t="s">
        <v>13</v>
      </c>
      <c r="H16" s="4" t="s">
        <v>12</v>
      </c>
      <c r="I16" s="4" t="s">
        <v>11</v>
      </c>
    </row>
    <row r="17" spans="1:9" x14ac:dyDescent="0.25">
      <c r="A17" s="3" t="s">
        <v>10</v>
      </c>
      <c r="B17" s="2">
        <v>269.15593999999999</v>
      </c>
      <c r="C17" s="2"/>
      <c r="D17" s="2">
        <v>289.17577999999997</v>
      </c>
      <c r="E17" s="2">
        <v>281.71643999999998</v>
      </c>
      <c r="F17" s="2">
        <f>(8315+14019.9)/1000</f>
        <v>22.334900000000001</v>
      </c>
      <c r="G17" s="2">
        <v>144.55068</v>
      </c>
      <c r="H17" s="2">
        <v>41.759149999999998</v>
      </c>
      <c r="I17" s="2">
        <f>B17+D17+F17-G17</f>
        <v>436.11593999999985</v>
      </c>
    </row>
    <row r="19" spans="1:9" x14ac:dyDescent="0.25">
      <c r="A19" t="s">
        <v>9</v>
      </c>
    </row>
    <row r="20" spans="1:9" x14ac:dyDescent="0.25">
      <c r="A20" s="1" t="s">
        <v>8</v>
      </c>
    </row>
    <row r="21" spans="1:9" x14ac:dyDescent="0.25">
      <c r="A21" s="1" t="s">
        <v>7</v>
      </c>
    </row>
    <row r="22" spans="1:9" x14ac:dyDescent="0.25">
      <c r="A22" s="1" t="s">
        <v>6</v>
      </c>
    </row>
    <row r="23" spans="1:9" x14ac:dyDescent="0.25">
      <c r="A23" s="1" t="s">
        <v>5</v>
      </c>
    </row>
    <row r="24" spans="1:9" x14ac:dyDescent="0.25">
      <c r="A24" s="1" t="s">
        <v>4</v>
      </c>
    </row>
    <row r="25" spans="1:9" x14ac:dyDescent="0.25">
      <c r="A25" s="1" t="s">
        <v>3</v>
      </c>
    </row>
    <row r="26" spans="1:9" x14ac:dyDescent="0.25">
      <c r="A26" s="1" t="s">
        <v>2</v>
      </c>
    </row>
    <row r="27" spans="1:9" x14ac:dyDescent="0.25">
      <c r="A27" s="1" t="s">
        <v>1</v>
      </c>
    </row>
    <row r="28" spans="1:9" x14ac:dyDescent="0.25">
      <c r="A28" s="1" t="s">
        <v>0</v>
      </c>
    </row>
    <row r="29" spans="1:9" x14ac:dyDescent="0.25">
      <c r="A29" s="1"/>
    </row>
    <row r="30" spans="1:9" x14ac:dyDescent="0.25">
      <c r="A30" s="1"/>
    </row>
  </sheetData>
  <mergeCells count="3">
    <mergeCell ref="A13:I13"/>
    <mergeCell ref="A14:I14"/>
    <mergeCell ref="A15:I15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Центральная6 2</vt:lpstr>
      <vt:lpstr>Центральная 6 2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Островская</dc:creator>
  <cp:lastModifiedBy>Екатерина Островская</cp:lastModifiedBy>
  <dcterms:created xsi:type="dcterms:W3CDTF">2018-04-02T10:56:03Z</dcterms:created>
  <dcterms:modified xsi:type="dcterms:W3CDTF">2018-04-02T10:56:21Z</dcterms:modified>
</cp:coreProperties>
</file>