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4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J31" i="1"/>
  <c r="K31" i="1"/>
  <c r="D32" i="1"/>
  <c r="E32" i="1"/>
  <c r="F32" i="1"/>
  <c r="G32" i="1"/>
  <c r="G35" i="1"/>
  <c r="H35" i="1"/>
  <c r="J35" i="1"/>
  <c r="K35" i="1"/>
  <c r="H36" i="1"/>
  <c r="J36" i="1"/>
  <c r="K36" i="1"/>
  <c r="H37" i="1"/>
  <c r="H38" i="1"/>
  <c r="H39" i="1"/>
  <c r="J39" i="1"/>
  <c r="K39" i="1"/>
  <c r="G40" i="1"/>
  <c r="H40" i="1"/>
  <c r="G41" i="1"/>
  <c r="H41" i="1"/>
  <c r="J41" i="1"/>
  <c r="G42" i="1"/>
  <c r="H42" i="1"/>
  <c r="J42" i="1"/>
  <c r="E43" i="1"/>
  <c r="H43" i="1" s="1"/>
  <c r="F43" i="1"/>
  <c r="G43" i="1"/>
  <c r="E44" i="1"/>
  <c r="H44" i="1" s="1"/>
  <c r="F44" i="1"/>
  <c r="G44" i="1"/>
  <c r="J44" i="1"/>
  <c r="K44" i="1"/>
  <c r="H45" i="1"/>
  <c r="D46" i="1"/>
  <c r="E46" i="1"/>
  <c r="E57" i="1" s="1"/>
  <c r="F46" i="1"/>
  <c r="G46" i="1"/>
  <c r="H55" i="1"/>
  <c r="G57" i="1"/>
  <c r="H32" i="1" l="1"/>
  <c r="L31" i="1"/>
  <c r="H46" i="1"/>
  <c r="H56" i="1" s="1"/>
  <c r="H50" i="1" l="1"/>
</calcChain>
</file>

<file path=xl/sharedStrings.xml><?xml version="1.0" encoding="utf-8"?>
<sst xmlns="http://schemas.openxmlformats.org/spreadsheetml/2006/main" count="78" uniqueCount="70">
  <si>
    <t>ИТОГО ЖКУ</t>
  </si>
  <si>
    <t>антенна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</si>
  <si>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</si>
  <si>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</si>
  <si>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</si>
  <si>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</si>
  <si>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2897.73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</si>
  <si>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</si>
  <si>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</si>
  <si>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</si>
  <si>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</si>
  <si>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</si>
  <si>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сист. коллек. прием. тел.</t>
  </si>
  <si>
    <t>Повышающий коэффициент</t>
  </si>
  <si>
    <t>ООО "ПСК"</t>
  </si>
  <si>
    <t>электр под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</si>
  <si>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</si>
  <si>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</si>
  <si>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</si>
  <si>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</si>
  <si>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</si>
  <si>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</si>
  <si>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</si>
  <si>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</si>
  <si>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</si>
  <si>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</si>
  <si>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</si>
  <si>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Н/2008-36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</si>
  <si>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</si>
  <si>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</si>
  <si>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</si>
  <si>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</si>
  <si>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</si>
  <si>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</si>
  <si>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</si>
  <si>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</si>
  <si>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</si>
  <si>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</si>
  <si>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</si>
  <si>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</si>
  <si>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</si>
  <si>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</si>
  <si>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</si>
  <si>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</si>
  <si>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</si>
  <si>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4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</si>
  <si>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</si>
  <si>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</si>
  <si>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</si>
  <si>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- 1362.52р.</t>
  </si>
  <si>
    <t>аварийное обслуживание - 1841.56р.</t>
  </si>
  <si>
    <t>смена соединений на трубе ЦО - 374.44</t>
  </si>
  <si>
    <t>смена прокладок, замена КТПР в ТП - 4602.52р.</t>
  </si>
  <si>
    <t>смена трубопроводов стояков ГВС - 1125.55р.</t>
  </si>
  <si>
    <t>смена элементов водосточных труб - 8347.21р.</t>
  </si>
  <si>
    <t>демонтаж и установка радиаторов - 4827.43р.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</si>
  <si>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22.48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</si>
  <si>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</si>
  <si>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</si>
  <si>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</si>
  <si>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</si>
  <si>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</si>
  <si>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</si>
  <si>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</si>
  <si>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</si>
  <si>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</si>
  <si>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</si>
  <si>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4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</si>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</sst>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10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2" fontId="17" fillId="0" borderId="6" xfId="1" applyNumberFormat="1" applyFont="1" applyFill="1" applyBorder="1" applyAlignment="1">
      <alignment horizontal="center" vertical="center"/>
    </xf>
    <xf numFmtId="2" fontId="17" fillId="2" borderId="6" xfId="1" applyNumberFormat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/>
  <dimension ref="A1:L57"/>
  <sheetViews>
    <sheetView tabSelected="1" topLeftCell="C24" zoomScaleNormal="100" zoomScaleSheetLayoutView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3.28515625" style="2" customWidth="1"/>
    <col min="10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48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2" ht="12.75" customHeight="1" x14ac:dyDescent="0.2">
      <c r="C17" s="33"/>
      <c r="D17" s="33"/>
      <c r="E17" s="32"/>
      <c r="F17" s="32"/>
      <c r="G17" s="32"/>
      <c r="H17" s="32"/>
      <c r="I17" s="32"/>
    </row>
    <row r="18" spans="3:12" ht="12.75" customHeight="1" x14ac:dyDescent="0.2">
      <c r="C18" s="33"/>
      <c r="D18" s="33"/>
      <c r="E18" s="32"/>
      <c r="F18" s="32"/>
      <c r="G18" s="32"/>
      <c r="H18" s="32"/>
      <c r="I18" s="32"/>
    </row>
    <row r="19" spans="3:12" ht="12.75" customHeight="1" x14ac:dyDescent="0.2">
      <c r="C19" s="33"/>
      <c r="D19" s="33"/>
      <c r="E19" s="32"/>
      <c r="F19" s="32"/>
      <c r="G19" s="32"/>
      <c r="H19" s="32"/>
      <c r="I19" s="32"/>
    </row>
    <row r="20" spans="3:12" ht="12.75" customHeight="1" x14ac:dyDescent="0.2">
      <c r="C20" s="33"/>
      <c r="D20" s="33"/>
      <c r="E20" s="32"/>
      <c r="F20" s="32"/>
      <c r="G20" s="32"/>
      <c r="H20" s="32"/>
      <c r="I20" s="32"/>
    </row>
    <row r="21" spans="3:12" ht="14.25" x14ac:dyDescent="0.2">
      <c r="C21" s="46" t="s">
        <v>47</v>
      </c>
      <c r="D21" s="46"/>
      <c r="E21" s="46"/>
      <c r="F21" s="46"/>
      <c r="G21" s="46"/>
      <c r="H21" s="46"/>
      <c r="I21" s="46"/>
    </row>
    <row r="22" spans="3:12" x14ac:dyDescent="0.2">
      <c r="C22" s="47" t="s">
        <v>46</v>
      </c>
      <c r="D22" s="47"/>
      <c r="E22" s="47"/>
      <c r="F22" s="47"/>
      <c r="G22" s="47"/>
      <c r="H22" s="47"/>
      <c r="I22" s="47"/>
    </row>
    <row r="23" spans="3:12" x14ac:dyDescent="0.2">
      <c r="C23" s="47" t="s">
        <v>45</v>
      </c>
      <c r="D23" s="47"/>
      <c r="E23" s="47"/>
      <c r="F23" s="47"/>
      <c r="G23" s="47"/>
      <c r="H23" s="47"/>
      <c r="I23" s="47"/>
    </row>
    <row r="24" spans="3:12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12" ht="56.25" customHeight="1" thickBot="1" x14ac:dyDescent="0.25">
      <c r="C25" s="27" t="s">
        <v>35</v>
      </c>
      <c r="D25" s="30" t="s">
        <v>34</v>
      </c>
      <c r="E25" s="29" t="s">
        <v>33</v>
      </c>
      <c r="F25" s="29" t="s">
        <v>32</v>
      </c>
      <c r="G25" s="29" t="s">
        <v>31</v>
      </c>
      <c r="H25" s="29" t="s">
        <v>30</v>
      </c>
      <c r="I25" s="30" t="s">
        <v>44</v>
      </c>
    </row>
    <row r="26" spans="3:12" ht="13.5" customHeight="1" thickBot="1" x14ac:dyDescent="0.25">
      <c r="C26" s="49" t="s">
        <v>43</v>
      </c>
      <c r="D26" s="50"/>
      <c r="E26" s="50"/>
      <c r="F26" s="50"/>
      <c r="G26" s="50"/>
      <c r="H26" s="50"/>
      <c r="I26" s="51"/>
    </row>
    <row r="27" spans="3:12" ht="13.5" customHeight="1" thickBot="1" x14ac:dyDescent="0.25">
      <c r="C27" s="15" t="s">
        <v>42</v>
      </c>
      <c r="D27" s="19">
        <v>572578.49</v>
      </c>
      <c r="E27" s="22">
        <v>720719.54</v>
      </c>
      <c r="F27" s="22">
        <f>681271.55+33375.87</f>
        <v>714647.42</v>
      </c>
      <c r="G27" s="22">
        <v>658807.92000000004</v>
      </c>
      <c r="H27" s="22">
        <f>+D27+E27-F27</f>
        <v>578650.61</v>
      </c>
      <c r="I27" s="53" t="s">
        <v>41</v>
      </c>
      <c r="K27" s="24">
        <f>143185.89+46118+304513.04-31.63+32358.56</f>
        <v>526143.86</v>
      </c>
    </row>
    <row r="28" spans="3:12" ht="13.5" customHeight="1" thickBot="1" x14ac:dyDescent="0.25">
      <c r="C28" s="15" t="s">
        <v>40</v>
      </c>
      <c r="D28" s="19">
        <v>328944.93999999994</v>
      </c>
      <c r="E28" s="18">
        <v>300568.78000000003</v>
      </c>
      <c r="F28" s="18">
        <v>212833.95</v>
      </c>
      <c r="G28" s="22">
        <v>152600.44</v>
      </c>
      <c r="H28" s="22">
        <f>+D28+E28-F28</f>
        <v>416679.76999999996</v>
      </c>
      <c r="I28" s="54"/>
      <c r="J28" s="24"/>
      <c r="K28" s="24">
        <f>74660.42+14618.65+15050.46+117241.99-10501.21</f>
        <v>211070.31000000003</v>
      </c>
    </row>
    <row r="29" spans="3:12" ht="13.5" customHeight="1" thickBot="1" x14ac:dyDescent="0.25">
      <c r="C29" s="15" t="s">
        <v>39</v>
      </c>
      <c r="D29" s="19">
        <v>176398.90000000002</v>
      </c>
      <c r="E29" s="18">
        <v>162205.35</v>
      </c>
      <c r="F29" s="18">
        <v>124120.35</v>
      </c>
      <c r="G29" s="22">
        <v>139171.48000000001</v>
      </c>
      <c r="H29" s="22">
        <f>+D29+E29-F29</f>
        <v>214483.9</v>
      </c>
      <c r="I29" s="54"/>
      <c r="K29" s="24">
        <f>52648.59+67247.72-2617.99+6925.21</f>
        <v>124203.53</v>
      </c>
    </row>
    <row r="30" spans="3:12" ht="13.5" customHeight="1" thickBot="1" x14ac:dyDescent="0.25">
      <c r="C30" s="15" t="s">
        <v>38</v>
      </c>
      <c r="D30" s="19">
        <v>124480.28000000004</v>
      </c>
      <c r="E30" s="18">
        <v>124024.05</v>
      </c>
      <c r="F30" s="18">
        <v>94045.67</v>
      </c>
      <c r="G30" s="22">
        <v>88144.5</v>
      </c>
      <c r="H30" s="22">
        <f>+D30+E30-F30</f>
        <v>154458.66000000003</v>
      </c>
      <c r="I30" s="54"/>
      <c r="K30" s="24">
        <f>1931.81+25972.24-1861.26+11349.05+27287.64-905.69+18154.41</f>
        <v>81928.2</v>
      </c>
    </row>
    <row r="31" spans="3:12" ht="13.5" customHeight="1" thickBot="1" x14ac:dyDescent="0.25">
      <c r="C31" s="15" t="s">
        <v>37</v>
      </c>
      <c r="D31" s="19">
        <v>2642.8399999999983</v>
      </c>
      <c r="E31" s="18">
        <f>3403.02+4712.53+1297.37+3675.76</f>
        <v>13088.679999999998</v>
      </c>
      <c r="F31" s="18">
        <f>3212.98+1.09+2016.82+2280.08+2504.57</f>
        <v>10015.540000000001</v>
      </c>
      <c r="G31" s="22">
        <f>+E31</f>
        <v>13088.679999999998</v>
      </c>
      <c r="H31" s="22">
        <f>+D31+E31-F31</f>
        <v>5715.9799999999959</v>
      </c>
      <c r="I31" s="55"/>
      <c r="J31" s="1">
        <f>21.44-18323.13+8.3-3322.47+1792.72-5.23+125.93-1.34</f>
        <v>-19703.780000000002</v>
      </c>
      <c r="K31" s="1">
        <f>5.26-17831.7+2.03-3322.47+1355-19.78+112.53-0.23</f>
        <v>-19699.360000000004</v>
      </c>
      <c r="L31" s="31">
        <f>+H31-K31</f>
        <v>25415.34</v>
      </c>
    </row>
    <row r="32" spans="3:12" ht="13.5" customHeight="1" thickBot="1" x14ac:dyDescent="0.25">
      <c r="C32" s="15" t="s">
        <v>11</v>
      </c>
      <c r="D32" s="14">
        <f>SUM(D27:D31)</f>
        <v>1205045.4500000002</v>
      </c>
      <c r="E32" s="14">
        <f>SUM(E27:E31)</f>
        <v>1320606.4000000001</v>
      </c>
      <c r="F32" s="14">
        <f>SUM(F27:F31)</f>
        <v>1155662.9300000002</v>
      </c>
      <c r="G32" s="14">
        <f>SUM(G27:G31)</f>
        <v>1051813.02</v>
      </c>
      <c r="H32" s="14">
        <f>SUM(H27:H31)</f>
        <v>1369988.92</v>
      </c>
      <c r="I32" s="15"/>
    </row>
    <row r="33" spans="3:11" ht="13.5" customHeight="1" thickBot="1" x14ac:dyDescent="0.25">
      <c r="C33" s="48" t="s">
        <v>36</v>
      </c>
      <c r="D33" s="48"/>
      <c r="E33" s="48"/>
      <c r="F33" s="48"/>
      <c r="G33" s="48"/>
      <c r="H33" s="48"/>
      <c r="I33" s="48"/>
    </row>
    <row r="34" spans="3:11" ht="57" customHeight="1" thickBot="1" x14ac:dyDescent="0.25">
      <c r="C34" s="21" t="s">
        <v>35</v>
      </c>
      <c r="D34" s="30" t="s">
        <v>34</v>
      </c>
      <c r="E34" s="29" t="s">
        <v>33</v>
      </c>
      <c r="F34" s="29" t="s">
        <v>32</v>
      </c>
      <c r="G34" s="29" t="s">
        <v>31</v>
      </c>
      <c r="H34" s="29" t="s">
        <v>30</v>
      </c>
      <c r="I34" s="28" t="s">
        <v>29</v>
      </c>
    </row>
    <row r="35" spans="3:11" ht="31.5" customHeight="1" thickBot="1" x14ac:dyDescent="0.25">
      <c r="C35" s="27" t="s">
        <v>28</v>
      </c>
      <c r="D35" s="26">
        <v>272374.38000000006</v>
      </c>
      <c r="E35" s="25">
        <v>441015.84</v>
      </c>
      <c r="F35" s="25">
        <v>391121.68</v>
      </c>
      <c r="G35" s="17">
        <f>+E35</f>
        <v>441015.84</v>
      </c>
      <c r="H35" s="17">
        <f t="shared" ref="H35:H45" si="0">+D35+E35-F35</f>
        <v>322268.5400000001</v>
      </c>
      <c r="I35" s="44" t="s">
        <v>27</v>
      </c>
      <c r="J35" s="24">
        <f>221559.09-162.51+60.15-2.86+16.6-0.79</f>
        <v>221469.68</v>
      </c>
      <c r="K35" s="24">
        <f>253157.59-8.24+1208.65-28.55+421.96-44.13</f>
        <v>254707.28</v>
      </c>
    </row>
    <row r="36" spans="3:11" ht="14.25" customHeight="1" thickBot="1" x14ac:dyDescent="0.25">
      <c r="C36" s="15" t="s">
        <v>26</v>
      </c>
      <c r="D36" s="19">
        <v>59759.179999999993</v>
      </c>
      <c r="E36" s="22">
        <v>93510.1</v>
      </c>
      <c r="F36" s="22">
        <v>82915.149999999994</v>
      </c>
      <c r="G36" s="17">
        <v>22481.23</v>
      </c>
      <c r="H36" s="17">
        <f t="shared" si="0"/>
        <v>70354.13</v>
      </c>
      <c r="I36" s="45"/>
      <c r="J36" s="1">
        <f>49951.18-33.68</f>
        <v>49917.5</v>
      </c>
      <c r="K36" s="1">
        <f>56271.6-1.75</f>
        <v>56269.85</v>
      </c>
    </row>
    <row r="37" spans="3:11" ht="13.5" customHeight="1" thickBot="1" x14ac:dyDescent="0.25">
      <c r="C37" s="21" t="s">
        <v>25</v>
      </c>
      <c r="D37" s="23">
        <v>11548.41</v>
      </c>
      <c r="E37" s="22"/>
      <c r="F37" s="22">
        <v>465.28</v>
      </c>
      <c r="G37" s="17"/>
      <c r="H37" s="17">
        <f t="shared" si="0"/>
        <v>11083.13</v>
      </c>
      <c r="I37" s="13"/>
    </row>
    <row r="38" spans="3:11" ht="12.75" hidden="1" customHeight="1" thickBot="1" x14ac:dyDescent="0.25">
      <c r="C38" s="15" t="s">
        <v>24</v>
      </c>
      <c r="D38" s="19">
        <v>0</v>
      </c>
      <c r="E38" s="22"/>
      <c r="F38" s="22"/>
      <c r="G38" s="17"/>
      <c r="H38" s="17">
        <f t="shared" si="0"/>
        <v>0</v>
      </c>
      <c r="I38" s="16" t="s">
        <v>23</v>
      </c>
    </row>
    <row r="39" spans="3:11" ht="27" customHeight="1" thickBot="1" x14ac:dyDescent="0.25">
      <c r="C39" s="15" t="s">
        <v>22</v>
      </c>
      <c r="D39" s="19">
        <v>62531.369999999981</v>
      </c>
      <c r="E39" s="22">
        <v>100791.14</v>
      </c>
      <c r="F39" s="22">
        <v>89315.5</v>
      </c>
      <c r="G39" s="17">
        <v>146294.37</v>
      </c>
      <c r="H39" s="17">
        <f t="shared" si="0"/>
        <v>74007.00999999998</v>
      </c>
      <c r="I39" s="20" t="s">
        <v>21</v>
      </c>
      <c r="J39" s="1">
        <f>18387.22-36.97+31077.76</f>
        <v>49428.009999999995</v>
      </c>
      <c r="K39" s="1">
        <f>27912.17+12573.37+16517.85-1.9</f>
        <v>57001.49</v>
      </c>
    </row>
    <row r="40" spans="3:11" ht="27" customHeight="1" thickBot="1" x14ac:dyDescent="0.25">
      <c r="C40" s="15" t="s">
        <v>20</v>
      </c>
      <c r="D40" s="19">
        <v>6097.4800000000014</v>
      </c>
      <c r="E40" s="18">
        <v>10046.99</v>
      </c>
      <c r="F40" s="18">
        <v>9010.7000000000007</v>
      </c>
      <c r="G40" s="17">
        <f>+E40</f>
        <v>10046.99</v>
      </c>
      <c r="H40" s="17">
        <f t="shared" si="0"/>
        <v>7133.77</v>
      </c>
      <c r="I40" s="20" t="s">
        <v>19</v>
      </c>
    </row>
    <row r="41" spans="3:11" ht="13.5" customHeight="1" thickBot="1" x14ac:dyDescent="0.25">
      <c r="C41" s="21" t="s">
        <v>18</v>
      </c>
      <c r="D41" s="19">
        <v>52840.599999999977</v>
      </c>
      <c r="E41" s="18">
        <v>69641.75</v>
      </c>
      <c r="F41" s="18">
        <v>61406.84</v>
      </c>
      <c r="G41" s="17">
        <f>+E41</f>
        <v>69641.75</v>
      </c>
      <c r="H41" s="17">
        <f t="shared" si="0"/>
        <v>61075.50999999998</v>
      </c>
      <c r="I41" s="16"/>
      <c r="J41" s="1">
        <f>42008.04-23.75</f>
        <v>41984.29</v>
      </c>
    </row>
    <row r="42" spans="3:11" ht="13.5" customHeight="1" thickBot="1" x14ac:dyDescent="0.25">
      <c r="C42" s="15" t="s">
        <v>17</v>
      </c>
      <c r="D42" s="19">
        <v>36868.399999999994</v>
      </c>
      <c r="E42" s="18">
        <v>64658.61</v>
      </c>
      <c r="F42" s="18">
        <v>57340.7</v>
      </c>
      <c r="G42" s="17">
        <f>+E42</f>
        <v>64658.61</v>
      </c>
      <c r="H42" s="17">
        <f t="shared" si="0"/>
        <v>44186.31</v>
      </c>
      <c r="I42" s="20" t="s">
        <v>16</v>
      </c>
      <c r="J42" s="1">
        <f>32318.39-1.21</f>
        <v>32317.18</v>
      </c>
    </row>
    <row r="43" spans="3:11" ht="13.5" customHeight="1" thickBot="1" x14ac:dyDescent="0.25">
      <c r="C43" s="15" t="s">
        <v>15</v>
      </c>
      <c r="D43" s="19">
        <v>3170</v>
      </c>
      <c r="E43" s="18">
        <f>7779.7+1696.81</f>
        <v>9476.51</v>
      </c>
      <c r="F43" s="18">
        <f>6543.9+1525.8</f>
        <v>8069.7</v>
      </c>
      <c r="G43" s="17">
        <f>+E43</f>
        <v>9476.51</v>
      </c>
      <c r="H43" s="17">
        <f t="shared" si="0"/>
        <v>4576.8100000000004</v>
      </c>
      <c r="I43" s="20" t="s">
        <v>14</v>
      </c>
    </row>
    <row r="44" spans="3:11" ht="13.5" customHeight="1" thickBot="1" x14ac:dyDescent="0.25">
      <c r="C44" s="21" t="s">
        <v>13</v>
      </c>
      <c r="D44" s="19">
        <v>96264.289999999979</v>
      </c>
      <c r="E44" s="18">
        <f>34994.76+24118.18</f>
        <v>59112.94</v>
      </c>
      <c r="F44" s="18">
        <f>51554.92+30240.72</f>
        <v>81795.64</v>
      </c>
      <c r="G44" s="17">
        <f>+E44</f>
        <v>59112.94</v>
      </c>
      <c r="H44" s="17">
        <f t="shared" si="0"/>
        <v>73581.589999999982</v>
      </c>
      <c r="I44" s="20"/>
      <c r="J44" s="1">
        <f>4092.55-33.26+8264.71-67.17</f>
        <v>12256.83</v>
      </c>
      <c r="K44" s="1">
        <f>28136.19-1216.11+13949.65-602.12</f>
        <v>40267.609999999993</v>
      </c>
    </row>
    <row r="45" spans="3:11" ht="13.5" customHeight="1" thickBot="1" x14ac:dyDescent="0.25">
      <c r="C45" s="15" t="s">
        <v>12</v>
      </c>
      <c r="D45" s="19">
        <v>426.65999999999997</v>
      </c>
      <c r="E45" s="18"/>
      <c r="F45" s="18"/>
      <c r="G45" s="17"/>
      <c r="H45" s="17">
        <f t="shared" si="0"/>
        <v>426.65999999999997</v>
      </c>
      <c r="I45" s="16"/>
    </row>
    <row r="46" spans="3:11" s="9" customFormat="1" ht="17.25" customHeight="1" thickBot="1" x14ac:dyDescent="0.25">
      <c r="C46" s="15" t="s">
        <v>11</v>
      </c>
      <c r="D46" s="14">
        <f>SUM(D35:D45)</f>
        <v>601880.7699999999</v>
      </c>
      <c r="E46" s="14">
        <f>SUM(E35:E45)</f>
        <v>848253.88000000012</v>
      </c>
      <c r="F46" s="14">
        <f>SUM(F35:F45)</f>
        <v>781441.18999999983</v>
      </c>
      <c r="G46" s="14">
        <f>SUM(G35:G45)</f>
        <v>822728.24</v>
      </c>
      <c r="H46" s="14">
        <f>SUM(H35:H45)</f>
        <v>668693.4600000002</v>
      </c>
      <c r="I46" s="13"/>
    </row>
    <row r="47" spans="3:11" s="9" customFormat="1" ht="17.25" customHeight="1" thickBot="1" x14ac:dyDescent="0.25">
      <c r="C47" s="40" t="s">
        <v>10</v>
      </c>
      <c r="D47" s="40"/>
      <c r="E47" s="40"/>
      <c r="F47" s="40"/>
      <c r="G47" s="40"/>
      <c r="H47" s="40"/>
      <c r="I47" s="40"/>
    </row>
    <row r="48" spans="3:11" ht="28.5" customHeight="1" thickBot="1" x14ac:dyDescent="0.25">
      <c r="C48" s="11" t="s">
        <v>9</v>
      </c>
      <c r="D48" s="39" t="s">
        <v>8</v>
      </c>
      <c r="E48" s="39"/>
      <c r="F48" s="39"/>
      <c r="G48" s="39"/>
      <c r="H48" s="39"/>
      <c r="I48" s="12" t="s">
        <v>7</v>
      </c>
    </row>
    <row r="49" spans="3:9" s="9" customFormat="1" ht="40.5" customHeight="1" thickBot="1" x14ac:dyDescent="0.25">
      <c r="C49" s="11" t="s">
        <v>5</v>
      </c>
      <c r="D49" s="41" t="s">
        <v>6</v>
      </c>
      <c r="E49" s="42"/>
      <c r="F49" s="42"/>
      <c r="G49" s="42"/>
      <c r="H49" s="43"/>
      <c r="I49" s="10" t="s">
        <v>5</v>
      </c>
    </row>
    <row r="50" spans="3:9" ht="21" customHeight="1" x14ac:dyDescent="0.3">
      <c r="C50" s="8" t="s">
        <v>4</v>
      </c>
      <c r="D50" s="8"/>
      <c r="E50" s="8"/>
      <c r="F50" s="8"/>
      <c r="G50" s="8"/>
      <c r="H50" s="7">
        <f>+H32+H46</f>
        <v>2038682.3800000001</v>
      </c>
    </row>
    <row r="51" spans="3:9" ht="15" x14ac:dyDescent="0.25">
      <c r="C51" s="6" t="s">
        <v>3</v>
      </c>
      <c r="D51" s="6"/>
    </row>
    <row r="52" spans="3:9" ht="12.75" hidden="1" customHeight="1" x14ac:dyDescent="0.2">
      <c r="C52" s="5" t="s">
        <v>2</v>
      </c>
    </row>
    <row r="53" spans="3:9" x14ac:dyDescent="0.2">
      <c r="C53" s="1"/>
      <c r="D53" s="1"/>
      <c r="E53" s="1"/>
      <c r="F53" s="1"/>
      <c r="G53" s="1"/>
      <c r="H53" s="1"/>
    </row>
    <row r="54" spans="3:9" x14ac:dyDescent="0.2">
      <c r="D54" s="3"/>
      <c r="E54" s="3"/>
      <c r="F54" s="3"/>
      <c r="G54" s="3"/>
      <c r="H54" s="3"/>
    </row>
    <row r="55" spans="3:9" x14ac:dyDescent="0.2">
      <c r="D55" s="3"/>
      <c r="H55" s="4">
        <f>74007.01+44186.31+7133.77+49258.22+24323.37+70354.13+11083.13+322268.54+61075.51+3647.5+929.31</f>
        <v>668266.80000000005</v>
      </c>
    </row>
    <row r="56" spans="3:9" x14ac:dyDescent="0.2">
      <c r="D56" s="3"/>
      <c r="E56" s="3"/>
      <c r="F56" s="3"/>
      <c r="G56" s="3"/>
      <c r="H56" s="3">
        <f>+H46-H55</f>
        <v>426.66000000014901</v>
      </c>
      <c r="I56" s="2" t="s">
        <v>1</v>
      </c>
    </row>
    <row r="57" spans="3:9" x14ac:dyDescent="0.2">
      <c r="C57" s="2" t="s">
        <v>0</v>
      </c>
      <c r="E57" s="3">
        <f>+E46+E32+5580+2897.73</f>
        <v>2177338.0100000002</v>
      </c>
      <c r="G57" s="3">
        <f>+G46+G32</f>
        <v>1874541.26</v>
      </c>
      <c r="H57" s="3"/>
    </row>
  </sheetData>
  <mergeCells count="11">
    <mergeCell ref="D48:H48"/>
    <mergeCell ref="C47:I47"/>
    <mergeCell ref="D49:H49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3" zoomScaleNormal="100" zoomScaleSheetLayoutView="120" workbookViewId="0">
      <selection activeCell="G22" sqref="G22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3.7109375" style="56" customWidth="1"/>
    <col min="10" max="16384" width="9.140625" style="56"/>
  </cols>
  <sheetData>
    <row r="13" spans="1:9" x14ac:dyDescent="0.25">
      <c r="A13" s="63" t="s">
        <v>69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68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67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66</v>
      </c>
      <c r="B16" s="61" t="s">
        <v>65</v>
      </c>
      <c r="C16" s="61" t="s">
        <v>64</v>
      </c>
      <c r="D16" s="61" t="s">
        <v>63</v>
      </c>
      <c r="E16" s="61" t="s">
        <v>62</v>
      </c>
      <c r="F16" s="62" t="s">
        <v>61</v>
      </c>
      <c r="G16" s="62" t="s">
        <v>60</v>
      </c>
      <c r="H16" s="61" t="s">
        <v>59</v>
      </c>
      <c r="I16" s="61" t="s">
        <v>58</v>
      </c>
    </row>
    <row r="17" spans="1:9" x14ac:dyDescent="0.25">
      <c r="A17" s="60" t="s">
        <v>57</v>
      </c>
      <c r="B17" s="59">
        <v>167.49626000000001</v>
      </c>
      <c r="C17" s="58"/>
      <c r="D17" s="58">
        <v>93.510099999999994</v>
      </c>
      <c r="E17" s="58">
        <v>82.915149999999997</v>
      </c>
      <c r="F17" s="58">
        <f>(2897.73+5580)/1000</f>
        <v>8.4777299999999993</v>
      </c>
      <c r="G17" s="58">
        <v>22.48123</v>
      </c>
      <c r="H17" s="58">
        <v>70.354129999999998</v>
      </c>
      <c r="I17" s="58">
        <f>B17+D17+F17-G17</f>
        <v>247.00285999999997</v>
      </c>
    </row>
    <row r="19" spans="1:9" x14ac:dyDescent="0.25">
      <c r="A19" s="56" t="s">
        <v>56</v>
      </c>
    </row>
    <row r="20" spans="1:9" x14ac:dyDescent="0.25">
      <c r="A20" s="56" t="s">
        <v>55</v>
      </c>
      <c r="D20" s="57"/>
      <c r="E20" s="57"/>
      <c r="F20" s="57"/>
    </row>
    <row r="21" spans="1:9" x14ac:dyDescent="0.25">
      <c r="A21" s="56" t="s">
        <v>54</v>
      </c>
      <c r="D21" s="57"/>
      <c r="E21" s="57"/>
      <c r="F21" s="57"/>
    </row>
    <row r="22" spans="1:9" x14ac:dyDescent="0.25">
      <c r="A22" s="56" t="s">
        <v>53</v>
      </c>
      <c r="D22" s="57"/>
      <c r="E22" s="57"/>
      <c r="F22" s="57"/>
    </row>
    <row r="23" spans="1:9" x14ac:dyDescent="0.25">
      <c r="A23" s="56" t="s">
        <v>52</v>
      </c>
      <c r="D23" s="57"/>
      <c r="E23" s="57"/>
      <c r="F23" s="57"/>
    </row>
    <row r="24" spans="1:9" x14ac:dyDescent="0.25">
      <c r="A24" s="56" t="s">
        <v>51</v>
      </c>
      <c r="D24" s="57"/>
      <c r="E24" s="57"/>
      <c r="F24" s="57"/>
    </row>
    <row r="25" spans="1:9" x14ac:dyDescent="0.25">
      <c r="A25" s="56" t="s">
        <v>50</v>
      </c>
      <c r="D25" s="57"/>
      <c r="E25" s="57"/>
      <c r="F25" s="57"/>
    </row>
    <row r="26" spans="1:9" x14ac:dyDescent="0.25">
      <c r="A26" s="56" t="s">
        <v>49</v>
      </c>
      <c r="D26" s="57"/>
      <c r="E26" s="57"/>
      <c r="F26" s="57"/>
    </row>
    <row r="27" spans="1:9" x14ac:dyDescent="0.25">
      <c r="D27" s="57"/>
      <c r="E27" s="57"/>
      <c r="F27" s="57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ЧР4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2019-03-19T11:54:00Z</dcterms:created>
  <dcterms:modified xsi:type="dcterms:W3CDTF">2019-03-21T08:15:46Z</dcterms:modified>
</cp:coreProperties>
</file>