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 activeTab="1"/>
  </bookViews>
  <sheets>
    <sheet name="Ларина2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7" i="1" l="1"/>
  <c r="K27" i="1"/>
  <c r="H28" i="1"/>
  <c r="K28" i="1"/>
  <c r="H29" i="1"/>
  <c r="K29" i="1"/>
  <c r="H30" i="1"/>
  <c r="K30" i="1"/>
  <c r="E31" i="1"/>
  <c r="H31" i="1" s="1"/>
  <c r="H32" i="1" s="1"/>
  <c r="F31" i="1"/>
  <c r="G31" i="1"/>
  <c r="K31" i="1"/>
  <c r="D32" i="1"/>
  <c r="E32" i="1"/>
  <c r="F32" i="1"/>
  <c r="G32" i="1"/>
  <c r="E35" i="1"/>
  <c r="F35" i="1"/>
  <c r="G35" i="1"/>
  <c r="H35" i="1"/>
  <c r="J35" i="1"/>
  <c r="K35" i="1"/>
  <c r="E36" i="1"/>
  <c r="F36" i="1"/>
  <c r="H36" i="1" s="1"/>
  <c r="J36" i="1"/>
  <c r="H37" i="1"/>
  <c r="H38" i="1"/>
  <c r="E39" i="1"/>
  <c r="F39" i="1"/>
  <c r="H39" i="1" s="1"/>
  <c r="J39" i="1"/>
  <c r="E40" i="1"/>
  <c r="F40" i="1"/>
  <c r="G40" i="1"/>
  <c r="H40" i="1"/>
  <c r="J40" i="1"/>
  <c r="H41" i="1"/>
  <c r="H42" i="1"/>
  <c r="J42" i="1"/>
  <c r="K42" i="1"/>
  <c r="E43" i="1"/>
  <c r="H43" i="1" s="1"/>
  <c r="F43" i="1"/>
  <c r="G43" i="1"/>
  <c r="E44" i="1"/>
  <c r="H44" i="1" s="1"/>
  <c r="F44" i="1"/>
  <c r="G44" i="1"/>
  <c r="J44" i="1"/>
  <c r="D45" i="1"/>
  <c r="E45" i="1"/>
  <c r="F45" i="1"/>
  <c r="G45" i="1"/>
  <c r="E53" i="1"/>
  <c r="G53" i="1"/>
  <c r="H45" i="1" l="1"/>
  <c r="H48" i="1"/>
</calcChain>
</file>

<file path=xl/sharedStrings.xml><?xml version="1.0" encoding="utf-8"?>
<sst xmlns="http://schemas.openxmlformats.org/spreadsheetml/2006/main" count="70" uniqueCount="63">
  <si>
    <t>ИТОГО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</si>
  <si>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</si>
  <si>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</si>
  <si>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</si>
  <si>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</si>
  <si>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</si>
  <si>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</si>
  <si>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</si>
  <si>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</si>
  <si>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</si>
  <si>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</si>
  <si>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</si>
  <si>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</si>
  <si>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</si>
  <si>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</si>
  <si>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</si>
  <si>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</si>
  <si>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</si>
  <si>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</si>
  <si>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</si>
  <si>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</si>
  <si>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</si>
  <si>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</si>
  <si>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Н/2008-27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</si>
  <si>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</si>
  <si>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</si>
  <si>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</si>
  <si>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</si>
  <si>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</si>
  <si>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</si>
  <si>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</si>
  <si>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</si>
  <si>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</si>
  <si>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</si>
  <si>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</si>
  <si>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</si>
  <si>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</si>
  <si>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</si>
  <si>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</si>
  <si>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</si>
  <si>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</si>
  <si>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2  по ул. Ларина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</si>
  <si>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</si>
  <si>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</si>
  <si>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</si>
  <si>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расходный инвентарь - 354.60р</t>
  </si>
  <si>
    <t>смена прокладок и замена КТПР в ТП - 4609.00 р.</t>
  </si>
  <si>
    <t>смена соединений на трубе стояка ЦО - 783.13р.</t>
  </si>
  <si>
    <t>работы по электрике - 104.01р.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</si>
  <si>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5.85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</si>
  <si>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</si>
  <si>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</si>
  <si>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</si>
  <si>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</si>
  <si>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</si>
  <si>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</si>
  <si>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</si>
  <si>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</si>
  <si>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</si>
  <si>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</si>
  <si>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№2  по ул. Ларина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</si>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</sst>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8" fillId="0" borderId="4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10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7" fillId="0" borderId="0" xfId="0" applyFont="1" applyFill="1" applyBorder="1"/>
    <xf numFmtId="0" fontId="8" fillId="0" borderId="0" xfId="0" applyFont="1" applyFill="1" applyAlignment="1">
      <alignment horizontal="center"/>
    </xf>
    <xf numFmtId="0" fontId="17" fillId="0" borderId="6" xfId="0" applyFont="1" applyFill="1" applyBorder="1"/>
    <xf numFmtId="0" fontId="17" fillId="0" borderId="9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7" fillId="0" borderId="0" xfId="0" applyFont="1" applyFill="1"/>
    <xf numFmtId="0" fontId="4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Fill="1"/>
    <xf numFmtId="0" fontId="1" fillId="0" borderId="0" xfId="1" applyFill="1" applyBorder="1"/>
    <xf numFmtId="2" fontId="18" fillId="0" borderId="1" xfId="1" applyNumberFormat="1" applyFont="1" applyFill="1" applyBorder="1" applyAlignment="1">
      <alignment horizontal="center" vertical="center"/>
    </xf>
    <xf numFmtId="2" fontId="18" fillId="2" borderId="1" xfId="1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K54"/>
  <sheetViews>
    <sheetView topLeftCell="C21" zoomScaleNormal="100" workbookViewId="0">
      <selection activeCell="M31" sqref="M31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30.7109375" style="2" customWidth="1"/>
    <col min="4" max="4" width="13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140625" style="2" customWidth="1"/>
    <col min="9" max="9" width="23.7109375" style="2" customWidth="1"/>
    <col min="10" max="10" width="0" style="1" hidden="1" customWidth="1"/>
    <col min="11" max="11" width="9.7109375" style="1" hidden="1" customWidth="1"/>
    <col min="12" max="16384" width="9.140625" style="1"/>
  </cols>
  <sheetData>
    <row r="1" spans="3:9" ht="12.75" hidden="1" customHeight="1" x14ac:dyDescent="0.2">
      <c r="C1" s="35"/>
      <c r="D1" s="35"/>
      <c r="E1" s="35"/>
      <c r="F1" s="35"/>
      <c r="G1" s="35"/>
      <c r="H1" s="35"/>
      <c r="I1" s="35"/>
    </row>
    <row r="2" spans="3:9" ht="13.5" hidden="1" customHeight="1" thickBot="1" x14ac:dyDescent="0.25">
      <c r="C2" s="35"/>
      <c r="D2" s="35"/>
      <c r="E2" s="35" t="s">
        <v>44</v>
      </c>
      <c r="F2" s="35"/>
      <c r="G2" s="35"/>
      <c r="H2" s="35"/>
      <c r="I2" s="35"/>
    </row>
    <row r="3" spans="3:9" ht="13.5" hidden="1" customHeight="1" thickBot="1" x14ac:dyDescent="0.25">
      <c r="C3" s="34"/>
      <c r="D3" s="33"/>
      <c r="E3" s="32"/>
      <c r="F3" s="32"/>
      <c r="G3" s="32"/>
      <c r="H3" s="32"/>
      <c r="I3" s="31"/>
    </row>
    <row r="4" spans="3:9" ht="12.75" hidden="1" customHeight="1" x14ac:dyDescent="0.2">
      <c r="C4" s="30"/>
      <c r="D4" s="30"/>
      <c r="E4" s="29"/>
      <c r="F4" s="29"/>
      <c r="G4" s="29"/>
      <c r="H4" s="29"/>
      <c r="I4" s="29"/>
    </row>
    <row r="5" spans="3:9" ht="12.75" customHeight="1" x14ac:dyDescent="0.2">
      <c r="C5" s="30"/>
      <c r="D5" s="30"/>
      <c r="E5" s="29"/>
      <c r="F5" s="29"/>
      <c r="G5" s="29"/>
      <c r="H5" s="29"/>
      <c r="I5" s="29"/>
    </row>
    <row r="6" spans="3:9" ht="12.75" customHeight="1" x14ac:dyDescent="0.2">
      <c r="C6" s="30"/>
      <c r="D6" s="30"/>
      <c r="E6" s="29"/>
      <c r="F6" s="29"/>
      <c r="G6" s="29"/>
      <c r="H6" s="29"/>
      <c r="I6" s="29"/>
    </row>
    <row r="7" spans="3:9" ht="12.75" customHeight="1" x14ac:dyDescent="0.2">
      <c r="C7" s="30"/>
      <c r="D7" s="30"/>
      <c r="E7" s="29"/>
      <c r="F7" s="29"/>
      <c r="G7" s="29"/>
      <c r="H7" s="29"/>
      <c r="I7" s="29"/>
    </row>
    <row r="8" spans="3:9" ht="12.75" customHeight="1" x14ac:dyDescent="0.2">
      <c r="C8" s="30"/>
      <c r="D8" s="30"/>
      <c r="E8" s="29"/>
      <c r="F8" s="29"/>
      <c r="G8" s="29"/>
      <c r="H8" s="29"/>
      <c r="I8" s="29"/>
    </row>
    <row r="9" spans="3:9" ht="12.75" customHeight="1" x14ac:dyDescent="0.2">
      <c r="C9" s="30"/>
      <c r="D9" s="30"/>
      <c r="E9" s="29"/>
      <c r="F9" s="29"/>
      <c r="G9" s="29"/>
      <c r="H9" s="29"/>
      <c r="I9" s="29"/>
    </row>
    <row r="10" spans="3:9" ht="12.75" customHeight="1" x14ac:dyDescent="0.2">
      <c r="C10" s="30"/>
      <c r="D10" s="30"/>
      <c r="E10" s="29"/>
      <c r="F10" s="29"/>
      <c r="G10" s="29"/>
      <c r="H10" s="29"/>
      <c r="I10" s="29"/>
    </row>
    <row r="11" spans="3:9" ht="12.75" customHeight="1" x14ac:dyDescent="0.2">
      <c r="C11" s="30"/>
      <c r="D11" s="30"/>
      <c r="E11" s="29"/>
      <c r="F11" s="29"/>
      <c r="G11" s="29"/>
      <c r="H11" s="29"/>
      <c r="I11" s="29"/>
    </row>
    <row r="12" spans="3:9" ht="12.75" customHeight="1" x14ac:dyDescent="0.2">
      <c r="C12" s="30"/>
      <c r="D12" s="30"/>
      <c r="E12" s="29"/>
      <c r="F12" s="29"/>
      <c r="G12" s="29"/>
      <c r="H12" s="29"/>
      <c r="I12" s="29"/>
    </row>
    <row r="13" spans="3:9" ht="12.75" customHeight="1" x14ac:dyDescent="0.2">
      <c r="C13" s="30"/>
      <c r="D13" s="30"/>
      <c r="E13" s="29"/>
      <c r="F13" s="29"/>
      <c r="G13" s="29"/>
      <c r="H13" s="29"/>
      <c r="I13" s="29"/>
    </row>
    <row r="14" spans="3:9" ht="12.75" customHeight="1" x14ac:dyDescent="0.2">
      <c r="C14" s="30"/>
      <c r="D14" s="30"/>
      <c r="E14" s="29"/>
      <c r="F14" s="29"/>
      <c r="G14" s="29"/>
      <c r="H14" s="29"/>
      <c r="I14" s="29"/>
    </row>
    <row r="15" spans="3:9" ht="12.75" customHeight="1" x14ac:dyDescent="0.2">
      <c r="C15" s="30"/>
      <c r="D15" s="30"/>
      <c r="E15" s="29"/>
      <c r="F15" s="29"/>
      <c r="G15" s="29"/>
      <c r="H15" s="29"/>
      <c r="I15" s="29"/>
    </row>
    <row r="16" spans="3:9" ht="12.75" customHeight="1" x14ac:dyDescent="0.2">
      <c r="C16" s="30"/>
      <c r="D16" s="30"/>
      <c r="E16" s="29"/>
      <c r="F16" s="29"/>
      <c r="G16" s="29"/>
      <c r="H16" s="29"/>
      <c r="I16" s="29"/>
    </row>
    <row r="17" spans="3:11" ht="12.75" customHeight="1" x14ac:dyDescent="0.2">
      <c r="C17" s="30"/>
      <c r="D17" s="30"/>
      <c r="E17" s="29"/>
      <c r="F17" s="29"/>
      <c r="G17" s="29"/>
      <c r="H17" s="29"/>
      <c r="I17" s="29"/>
    </row>
    <row r="18" spans="3:11" ht="12.75" customHeight="1" x14ac:dyDescent="0.2">
      <c r="C18" s="30"/>
      <c r="D18" s="30"/>
      <c r="E18" s="29"/>
      <c r="F18" s="29"/>
      <c r="G18" s="29"/>
      <c r="H18" s="29"/>
      <c r="I18" s="29"/>
    </row>
    <row r="19" spans="3:11" ht="12.75" customHeight="1" x14ac:dyDescent="0.2">
      <c r="C19" s="30"/>
      <c r="D19" s="30"/>
      <c r="E19" s="29"/>
      <c r="F19" s="29"/>
      <c r="G19" s="29"/>
      <c r="H19" s="29"/>
      <c r="I19" s="29"/>
    </row>
    <row r="20" spans="3:11" ht="12.75" customHeight="1" x14ac:dyDescent="0.2">
      <c r="C20" s="30"/>
      <c r="D20" s="30"/>
      <c r="E20" s="29"/>
      <c r="F20" s="29"/>
      <c r="G20" s="29"/>
      <c r="H20" s="29"/>
      <c r="I20" s="29"/>
    </row>
    <row r="21" spans="3:11" ht="14.25" x14ac:dyDescent="0.2">
      <c r="C21" s="40" t="s">
        <v>43</v>
      </c>
      <c r="D21" s="40"/>
      <c r="E21" s="40"/>
      <c r="F21" s="40"/>
      <c r="G21" s="40"/>
      <c r="H21" s="40"/>
      <c r="I21" s="40"/>
    </row>
    <row r="22" spans="3:11" x14ac:dyDescent="0.2">
      <c r="C22" s="41" t="s">
        <v>42</v>
      </c>
      <c r="D22" s="41"/>
      <c r="E22" s="41"/>
      <c r="F22" s="41"/>
      <c r="G22" s="41"/>
      <c r="H22" s="41"/>
      <c r="I22" s="41"/>
    </row>
    <row r="23" spans="3:11" x14ac:dyDescent="0.2">
      <c r="C23" s="41" t="s">
        <v>41</v>
      </c>
      <c r="D23" s="41"/>
      <c r="E23" s="41"/>
      <c r="F23" s="41"/>
      <c r="G23" s="41"/>
      <c r="H23" s="41"/>
      <c r="I23" s="41"/>
    </row>
    <row r="24" spans="3:11" ht="6" customHeight="1" thickBot="1" x14ac:dyDescent="0.25">
      <c r="C24" s="46"/>
      <c r="D24" s="46"/>
      <c r="E24" s="46"/>
      <c r="F24" s="46"/>
      <c r="G24" s="46"/>
      <c r="H24" s="46"/>
      <c r="I24" s="46"/>
    </row>
    <row r="25" spans="3:11" ht="51" customHeight="1" thickBot="1" x14ac:dyDescent="0.25">
      <c r="C25" s="24" t="s">
        <v>31</v>
      </c>
      <c r="D25" s="27" t="s">
        <v>30</v>
      </c>
      <c r="E25" s="26" t="s">
        <v>29</v>
      </c>
      <c r="F25" s="26" t="s">
        <v>28</v>
      </c>
      <c r="G25" s="26" t="s">
        <v>27</v>
      </c>
      <c r="H25" s="26" t="s">
        <v>26</v>
      </c>
      <c r="I25" s="27" t="s">
        <v>40</v>
      </c>
    </row>
    <row r="26" spans="3:11" ht="13.5" customHeight="1" thickBot="1" x14ac:dyDescent="0.25">
      <c r="C26" s="43" t="s">
        <v>39</v>
      </c>
      <c r="D26" s="44"/>
      <c r="E26" s="44"/>
      <c r="F26" s="44"/>
      <c r="G26" s="44"/>
      <c r="H26" s="44"/>
      <c r="I26" s="45"/>
    </row>
    <row r="27" spans="3:11" ht="13.5" customHeight="1" thickBot="1" x14ac:dyDescent="0.25">
      <c r="C27" s="13" t="s">
        <v>38</v>
      </c>
      <c r="D27" s="17">
        <v>73018.249999999418</v>
      </c>
      <c r="E27" s="20">
        <v>758731.57</v>
      </c>
      <c r="F27" s="20">
        <v>730817.65</v>
      </c>
      <c r="G27" s="20">
        <v>711634.88</v>
      </c>
      <c r="H27" s="20">
        <f>+D27+E27-F27</f>
        <v>100932.16999999934</v>
      </c>
      <c r="I27" s="47" t="s">
        <v>37</v>
      </c>
      <c r="K27" s="1">
        <f>94397-358.34</f>
        <v>94038.66</v>
      </c>
    </row>
    <row r="28" spans="3:11" ht="13.5" customHeight="1" thickBot="1" x14ac:dyDescent="0.25">
      <c r="C28" s="13" t="s">
        <v>36</v>
      </c>
      <c r="D28" s="17">
        <v>6919.8699999999953</v>
      </c>
      <c r="E28" s="16">
        <v>168640.49</v>
      </c>
      <c r="F28" s="16">
        <v>147414.21</v>
      </c>
      <c r="G28" s="20">
        <v>194616.6</v>
      </c>
      <c r="H28" s="20">
        <f>+D28+E28-F28</f>
        <v>28146.149999999994</v>
      </c>
      <c r="I28" s="48"/>
      <c r="K28" s="1">
        <f>13965.22-7395.79</f>
        <v>6569.4299999999994</v>
      </c>
    </row>
    <row r="29" spans="3:11" ht="13.5" customHeight="1" thickBot="1" x14ac:dyDescent="0.25">
      <c r="C29" s="13" t="s">
        <v>35</v>
      </c>
      <c r="D29" s="17">
        <v>5139.6400000000285</v>
      </c>
      <c r="E29" s="16">
        <v>103975.47</v>
      </c>
      <c r="F29" s="16">
        <v>90954.28</v>
      </c>
      <c r="G29" s="20">
        <v>89232.92</v>
      </c>
      <c r="H29" s="20">
        <f>+D29+E29-F29</f>
        <v>18160.830000000031</v>
      </c>
      <c r="I29" s="48"/>
      <c r="K29" s="1">
        <f>8022.73-510.72</f>
        <v>7512.0099999999993</v>
      </c>
    </row>
    <row r="30" spans="3:11" ht="13.5" customHeight="1" thickBot="1" x14ac:dyDescent="0.25">
      <c r="C30" s="13" t="s">
        <v>34</v>
      </c>
      <c r="D30" s="17">
        <v>3596.8700000000099</v>
      </c>
      <c r="E30" s="16">
        <v>74981.2</v>
      </c>
      <c r="F30" s="16">
        <v>65826.289999999994</v>
      </c>
      <c r="G30" s="20">
        <v>68696.72</v>
      </c>
      <c r="H30" s="20">
        <f>+D30+E30-F30</f>
        <v>12751.780000000013</v>
      </c>
      <c r="I30" s="48"/>
      <c r="K30" s="1">
        <f>2820.37-172.07+1980.06-985.23</f>
        <v>3643.1299999999997</v>
      </c>
    </row>
    <row r="31" spans="3:11" ht="13.5" customHeight="1" thickBot="1" x14ac:dyDescent="0.25">
      <c r="C31" s="13" t="s">
        <v>33</v>
      </c>
      <c r="D31" s="17">
        <v>424.36999999999898</v>
      </c>
      <c r="E31" s="16">
        <f>628.38+262.01+349.28+628.37+262+349.29+1885.11+1582.65+4375.23+3076.77+628.37+262+349.29</f>
        <v>14638.750000000002</v>
      </c>
      <c r="F31" s="16">
        <f>393.44+353.16+699.8+2866.55+1251.98+1177.73+4650+420.02+756.98+352.89+430.86+206.01+241.88</f>
        <v>13801.3</v>
      </c>
      <c r="G31" s="20">
        <f>+E31</f>
        <v>14638.750000000002</v>
      </c>
      <c r="H31" s="20">
        <f>+D31+E31-F31</f>
        <v>1261.8200000000015</v>
      </c>
      <c r="I31" s="49"/>
      <c r="K31" s="1">
        <f>264.44-1.04+692.61-2.64</f>
        <v>953.37</v>
      </c>
    </row>
    <row r="32" spans="3:11" ht="13.5" customHeight="1" thickBot="1" x14ac:dyDescent="0.25">
      <c r="C32" s="13" t="s">
        <v>8</v>
      </c>
      <c r="D32" s="12">
        <f>SUM(D27:D31)</f>
        <v>89098.999999999447</v>
      </c>
      <c r="E32" s="12">
        <f>SUM(E27:E31)</f>
        <v>1120967.48</v>
      </c>
      <c r="F32" s="12">
        <f>SUM(F27:F31)</f>
        <v>1048813.73</v>
      </c>
      <c r="G32" s="12">
        <f>SUM(G27:G31)</f>
        <v>1078819.8700000001</v>
      </c>
      <c r="H32" s="12">
        <f>SUM(H27:H31)</f>
        <v>161252.74999999942</v>
      </c>
      <c r="I32" s="28"/>
    </row>
    <row r="33" spans="3:11" ht="13.5" customHeight="1" thickBot="1" x14ac:dyDescent="0.25">
      <c r="C33" s="42" t="s">
        <v>32</v>
      </c>
      <c r="D33" s="42"/>
      <c r="E33" s="42"/>
      <c r="F33" s="42"/>
      <c r="G33" s="42"/>
      <c r="H33" s="42"/>
      <c r="I33" s="42"/>
    </row>
    <row r="34" spans="3:11" ht="51.75" customHeight="1" thickBot="1" x14ac:dyDescent="0.25">
      <c r="C34" s="19" t="s">
        <v>31</v>
      </c>
      <c r="D34" s="27" t="s">
        <v>30</v>
      </c>
      <c r="E34" s="26" t="s">
        <v>29</v>
      </c>
      <c r="F34" s="26" t="s">
        <v>28</v>
      </c>
      <c r="G34" s="26" t="s">
        <v>27</v>
      </c>
      <c r="H34" s="26" t="s">
        <v>26</v>
      </c>
      <c r="I34" s="25" t="s">
        <v>25</v>
      </c>
    </row>
    <row r="35" spans="3:11" ht="27.75" customHeight="1" thickBot="1" x14ac:dyDescent="0.25">
      <c r="C35" s="24" t="s">
        <v>24</v>
      </c>
      <c r="D35" s="23">
        <v>23073.139999999898</v>
      </c>
      <c r="E35" s="15">
        <f>38476.14+38498.45+346486.05+38498.445</f>
        <v>461959.08500000002</v>
      </c>
      <c r="F35" s="15">
        <f>43395.47+26657.51+46283.84+329872.57</f>
        <v>446209.39</v>
      </c>
      <c r="G35" s="15">
        <f>+E35</f>
        <v>461959.08500000002</v>
      </c>
      <c r="H35" s="15">
        <f t="shared" ref="H35:H44" si="0">+D35+E35-F35</f>
        <v>38822.834999999905</v>
      </c>
      <c r="I35" s="36" t="s">
        <v>23</v>
      </c>
      <c r="J35" s="22">
        <f>25789.79-D35</f>
        <v>2716.6500000001033</v>
      </c>
      <c r="K35" s="22">
        <f>186.21-0.72+715.16-2.87+26706.09-97.88-H35</f>
        <v>-11316.844999999907</v>
      </c>
    </row>
    <row r="36" spans="3:11" ht="14.25" customHeight="1" thickBot="1" x14ac:dyDescent="0.25">
      <c r="C36" s="13" t="s">
        <v>22</v>
      </c>
      <c r="D36" s="17">
        <v>4832.890000000014</v>
      </c>
      <c r="E36" s="20">
        <f>8139.23+8143.95+73295.55+8143.95</f>
        <v>97722.680000000008</v>
      </c>
      <c r="F36" s="20">
        <f>9176.99+69733.14+9791.86+5640.98</f>
        <v>94342.97</v>
      </c>
      <c r="G36" s="15">
        <v>5850.73</v>
      </c>
      <c r="H36" s="15">
        <f t="shared" si="0"/>
        <v>8212.6000000000204</v>
      </c>
      <c r="I36" s="37"/>
      <c r="J36" s="22">
        <f>5642.99-20.7</f>
        <v>5622.29</v>
      </c>
    </row>
    <row r="37" spans="3:11" ht="13.5" customHeight="1" thickBot="1" x14ac:dyDescent="0.25">
      <c r="C37" s="19" t="s">
        <v>21</v>
      </c>
      <c r="D37" s="21">
        <v>-1.659827830735594E-11</v>
      </c>
      <c r="E37" s="20"/>
      <c r="F37" s="20"/>
      <c r="G37" s="15"/>
      <c r="H37" s="15">
        <f t="shared" si="0"/>
        <v>-1.659827830735594E-11</v>
      </c>
      <c r="I37" s="11"/>
    </row>
    <row r="38" spans="3:11" ht="12.75" hidden="1" customHeight="1" thickBot="1" x14ac:dyDescent="0.25">
      <c r="C38" s="13" t="s">
        <v>20</v>
      </c>
      <c r="D38" s="17">
        <v>0</v>
      </c>
      <c r="E38" s="20"/>
      <c r="F38" s="20"/>
      <c r="G38" s="15"/>
      <c r="H38" s="15">
        <f t="shared" si="0"/>
        <v>0</v>
      </c>
      <c r="I38" s="18" t="s">
        <v>19</v>
      </c>
    </row>
    <row r="39" spans="3:11" ht="30.75" customHeight="1" thickBot="1" x14ac:dyDescent="0.25">
      <c r="C39" s="13" t="s">
        <v>18</v>
      </c>
      <c r="D39" s="17">
        <v>5264.2999999999738</v>
      </c>
      <c r="E39" s="20">
        <f>8856.73+8861.86+79756.74+8861.86</f>
        <v>106337.19</v>
      </c>
      <c r="F39" s="20">
        <f>9985.28+75885.7+10655.43+6138.51</f>
        <v>102664.92</v>
      </c>
      <c r="G39" s="15">
        <v>162341.48000000001</v>
      </c>
      <c r="H39" s="15">
        <f t="shared" si="0"/>
        <v>8936.5699999999779</v>
      </c>
      <c r="I39" s="14" t="s">
        <v>17</v>
      </c>
      <c r="J39" s="1">
        <f>231.17+5909.2-22.52</f>
        <v>6117.8499999999995</v>
      </c>
    </row>
    <row r="40" spans="3:11" ht="30.75" customHeight="1" thickBot="1" x14ac:dyDescent="0.25">
      <c r="C40" s="13" t="s">
        <v>16</v>
      </c>
      <c r="D40" s="17">
        <v>105.48000000000002</v>
      </c>
      <c r="E40" s="16">
        <f>246.63+246.78+2221.02+246.78</f>
        <v>2961.21</v>
      </c>
      <c r="F40" s="16">
        <f>278.09+2072.09+296.71+170.96</f>
        <v>2817.8500000000004</v>
      </c>
      <c r="G40" s="15">
        <f>+E40</f>
        <v>2961.21</v>
      </c>
      <c r="H40" s="15">
        <f t="shared" si="0"/>
        <v>248.83999999999969</v>
      </c>
      <c r="I40" s="14" t="s">
        <v>15</v>
      </c>
      <c r="J40" s="1">
        <f>171.02-0.63</f>
        <v>170.39000000000001</v>
      </c>
    </row>
    <row r="41" spans="3:11" ht="13.5" customHeight="1" thickBot="1" x14ac:dyDescent="0.25">
      <c r="C41" s="19" t="s">
        <v>14</v>
      </c>
      <c r="D41" s="17">
        <v>-1.3869794202037156E-11</v>
      </c>
      <c r="E41" s="16"/>
      <c r="F41" s="16"/>
      <c r="G41" s="15"/>
      <c r="H41" s="15">
        <f t="shared" si="0"/>
        <v>-1.3869794202037156E-11</v>
      </c>
      <c r="I41" s="18"/>
    </row>
    <row r="42" spans="3:11" ht="13.5" customHeight="1" thickBot="1" x14ac:dyDescent="0.25">
      <c r="C42" s="19" t="s">
        <v>13</v>
      </c>
      <c r="D42" s="17">
        <v>0</v>
      </c>
      <c r="E42" s="16"/>
      <c r="F42" s="16"/>
      <c r="G42" s="15"/>
      <c r="H42" s="15">
        <f t="shared" si="0"/>
        <v>0</v>
      </c>
      <c r="I42" s="18"/>
      <c r="J42" s="1">
        <f>511.38+244.68</f>
        <v>756.06</v>
      </c>
      <c r="K42" s="1">
        <f>637.88+1285.2</f>
        <v>1923.08</v>
      </c>
    </row>
    <row r="43" spans="3:11" ht="13.5" customHeight="1" thickBot="1" x14ac:dyDescent="0.25">
      <c r="C43" s="19" t="s">
        <v>12</v>
      </c>
      <c r="D43" s="17">
        <v>748.18000000000211</v>
      </c>
      <c r="E43" s="16">
        <f>877.38+245.29+813.19+267.57+6209.59+2148.29+599.19+234.13</f>
        <v>11394.630000000001</v>
      </c>
      <c r="F43" s="16">
        <f>436.11+222.06+6170.6+1949.94+813.19+267.58+815.51+278.64</f>
        <v>10953.630000000001</v>
      </c>
      <c r="G43" s="15">
        <f>+E43</f>
        <v>11394.630000000001</v>
      </c>
      <c r="H43" s="15">
        <f t="shared" si="0"/>
        <v>1189.1800000000021</v>
      </c>
      <c r="I43" s="18" t="s">
        <v>11</v>
      </c>
    </row>
    <row r="44" spans="3:11" ht="13.5" customHeight="1" thickBot="1" x14ac:dyDescent="0.25">
      <c r="C44" s="13" t="s">
        <v>10</v>
      </c>
      <c r="D44" s="17">
        <v>3134.2000000000044</v>
      </c>
      <c r="E44" s="16">
        <f>5313.99+5317.07+47853.63+5317.07</f>
        <v>63801.759999999995</v>
      </c>
      <c r="F44" s="16">
        <f>5991.11+45506.67+6393.2+3683.09</f>
        <v>61574.069999999992</v>
      </c>
      <c r="G44" s="15">
        <f>+E44</f>
        <v>63801.759999999995</v>
      </c>
      <c r="H44" s="15">
        <f t="shared" si="0"/>
        <v>5361.8899999999994</v>
      </c>
      <c r="I44" s="14" t="s">
        <v>9</v>
      </c>
      <c r="J44" s="1">
        <f>3683.84-13.52</f>
        <v>3670.32</v>
      </c>
    </row>
    <row r="45" spans="3:11" s="10" customFormat="1" ht="13.5" customHeight="1" thickBot="1" x14ac:dyDescent="0.25">
      <c r="C45" s="13" t="s">
        <v>8</v>
      </c>
      <c r="D45" s="12">
        <f>SUM(D35:D44)</f>
        <v>37158.189999999864</v>
      </c>
      <c r="E45" s="12">
        <f>SUM(E35:E44)</f>
        <v>744176.55500000005</v>
      </c>
      <c r="F45" s="12">
        <f>SUM(F35:F44)</f>
        <v>718562.83</v>
      </c>
      <c r="G45" s="12">
        <f>SUM(G35:G44)</f>
        <v>708308.89500000002</v>
      </c>
      <c r="H45" s="12">
        <f>SUM(H35:H44)</f>
        <v>62771.91499999987</v>
      </c>
      <c r="I45" s="11"/>
    </row>
    <row r="46" spans="3:11" ht="13.5" customHeight="1" thickBot="1" x14ac:dyDescent="0.25">
      <c r="C46" s="38" t="s">
        <v>7</v>
      </c>
      <c r="D46" s="38"/>
      <c r="E46" s="38"/>
      <c r="F46" s="38"/>
      <c r="G46" s="38"/>
      <c r="H46" s="38"/>
      <c r="I46" s="38"/>
    </row>
    <row r="47" spans="3:11" ht="28.5" customHeight="1" thickBot="1" x14ac:dyDescent="0.25">
      <c r="C47" s="9" t="s">
        <v>6</v>
      </c>
      <c r="D47" s="39" t="s">
        <v>5</v>
      </c>
      <c r="E47" s="39"/>
      <c r="F47" s="39"/>
      <c r="G47" s="39"/>
      <c r="H47" s="39"/>
      <c r="I47" s="8" t="s">
        <v>4</v>
      </c>
    </row>
    <row r="48" spans="3:11" ht="20.25" customHeight="1" x14ac:dyDescent="0.3">
      <c r="C48" s="7" t="s">
        <v>3</v>
      </c>
      <c r="D48" s="7"/>
      <c r="E48" s="7"/>
      <c r="F48" s="7"/>
      <c r="G48" s="7"/>
      <c r="H48" s="6">
        <f>+H32+H45</f>
        <v>224024.66499999928</v>
      </c>
    </row>
    <row r="49" spans="3:8" ht="15" hidden="1" x14ac:dyDescent="0.25">
      <c r="C49" s="5" t="s">
        <v>2</v>
      </c>
      <c r="D49" s="5"/>
    </row>
    <row r="50" spans="3:8" ht="12.75" hidden="1" customHeight="1" x14ac:dyDescent="0.2">
      <c r="C50" s="4" t="s">
        <v>1</v>
      </c>
    </row>
    <row r="51" spans="3:8" ht="12.75" customHeight="1" x14ac:dyDescent="0.2">
      <c r="C51" s="4"/>
    </row>
    <row r="52" spans="3:8" ht="12.75" customHeight="1" x14ac:dyDescent="0.2">
      <c r="C52" s="4"/>
      <c r="D52" s="3"/>
      <c r="E52" s="3"/>
      <c r="F52" s="3"/>
    </row>
    <row r="53" spans="3:8" x14ac:dyDescent="0.2">
      <c r="C53" s="2" t="s">
        <v>0</v>
      </c>
      <c r="D53" s="3"/>
      <c r="E53" s="3">
        <f>+E45+E32+5580</f>
        <v>1870724.0350000001</v>
      </c>
      <c r="F53" s="3"/>
      <c r="G53" s="3">
        <f>+G45+G32</f>
        <v>1787128.7650000001</v>
      </c>
      <c r="H53" s="3"/>
    </row>
    <row r="54" spans="3:8" x14ac:dyDescent="0.2">
      <c r="H54" s="3"/>
    </row>
  </sheetData>
  <mergeCells count="10">
    <mergeCell ref="I35:I36"/>
    <mergeCell ref="C46:I46"/>
    <mergeCell ref="D47:H47"/>
    <mergeCell ref="C21:I21"/>
    <mergeCell ref="C22:I22"/>
    <mergeCell ref="C33:I33"/>
    <mergeCell ref="C26:I26"/>
    <mergeCell ref="C24:I24"/>
    <mergeCell ref="C23:I23"/>
    <mergeCell ref="I27:I31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4"/>
  <sheetViews>
    <sheetView tabSelected="1" topLeftCell="A14" zoomScaleNormal="100" zoomScaleSheetLayoutView="120" workbookViewId="0">
      <selection activeCell="B17" sqref="B17"/>
    </sheetView>
  </sheetViews>
  <sheetFormatPr defaultRowHeight="15" x14ac:dyDescent="0.25"/>
  <cols>
    <col min="1" max="1" width="4.5703125" style="50" customWidth="1"/>
    <col min="2" max="2" width="12.42578125" style="50" customWidth="1"/>
    <col min="3" max="3" width="13.28515625" style="50" hidden="1" customWidth="1"/>
    <col min="4" max="4" width="12.140625" style="50" customWidth="1"/>
    <col min="5" max="5" width="13.5703125" style="50" customWidth="1"/>
    <col min="6" max="6" width="13.28515625" style="50" customWidth="1"/>
    <col min="7" max="7" width="14.28515625" style="50" customWidth="1"/>
    <col min="8" max="8" width="15.140625" style="50" customWidth="1"/>
    <col min="9" max="9" width="15.28515625" style="50" customWidth="1"/>
    <col min="10" max="16384" width="9.140625" style="50"/>
  </cols>
  <sheetData>
    <row r="13" spans="1:9" x14ac:dyDescent="0.25">
      <c r="A13" s="58" t="s">
        <v>62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A14" s="58" t="s">
        <v>61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58" t="s">
        <v>60</v>
      </c>
      <c r="B15" s="58"/>
      <c r="C15" s="58"/>
      <c r="D15" s="58"/>
      <c r="E15" s="58"/>
      <c r="F15" s="58"/>
      <c r="G15" s="58"/>
      <c r="H15" s="58"/>
      <c r="I15" s="58"/>
    </row>
    <row r="16" spans="1:9" ht="60" x14ac:dyDescent="0.25">
      <c r="A16" s="56" t="s">
        <v>59</v>
      </c>
      <c r="B16" s="56" t="s">
        <v>58</v>
      </c>
      <c r="C16" s="56" t="s">
        <v>57</v>
      </c>
      <c r="D16" s="56" t="s">
        <v>56</v>
      </c>
      <c r="E16" s="56" t="s">
        <v>55</v>
      </c>
      <c r="F16" s="57" t="s">
        <v>54</v>
      </c>
      <c r="G16" s="57" t="s">
        <v>53</v>
      </c>
      <c r="H16" s="56" t="s">
        <v>52</v>
      </c>
      <c r="I16" s="56" t="s">
        <v>51</v>
      </c>
    </row>
    <row r="17" spans="1:9" x14ac:dyDescent="0.25">
      <c r="A17" s="55" t="s">
        <v>50</v>
      </c>
      <c r="B17" s="54">
        <v>180.9024</v>
      </c>
      <c r="C17" s="54"/>
      <c r="D17" s="54">
        <v>97.722679999999997</v>
      </c>
      <c r="E17" s="54">
        <v>94.342969999999994</v>
      </c>
      <c r="F17" s="54">
        <v>5.58</v>
      </c>
      <c r="G17" s="54">
        <v>5.8507300000000004</v>
      </c>
      <c r="H17" s="53">
        <v>8.2126000000000001</v>
      </c>
      <c r="I17" s="53">
        <f>B17+D17+F17-G17</f>
        <v>278.35435000000001</v>
      </c>
    </row>
    <row r="19" spans="1:9" x14ac:dyDescent="0.25">
      <c r="A19" s="50" t="s">
        <v>49</v>
      </c>
    </row>
    <row r="20" spans="1:9" x14ac:dyDescent="0.25">
      <c r="A20" s="51" t="s">
        <v>48</v>
      </c>
    </row>
    <row r="21" spans="1:9" x14ac:dyDescent="0.25">
      <c r="A21" s="52" t="s">
        <v>47</v>
      </c>
    </row>
    <row r="22" spans="1:9" x14ac:dyDescent="0.25">
      <c r="A22" s="51" t="s">
        <v>46</v>
      </c>
    </row>
    <row r="23" spans="1:9" x14ac:dyDescent="0.25">
      <c r="A23" s="51" t="s">
        <v>45</v>
      </c>
    </row>
    <row r="24" spans="1:9" x14ac:dyDescent="0.25">
      <c r="A24" s="51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Ларина2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2019-03-19T09:09:47Z</dcterms:created>
  <dcterms:modified xsi:type="dcterms:W3CDTF">2019-03-20T09:41:53Z</dcterms:modified>
</cp:coreProperties>
</file>