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1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G46" i="1" s="1"/>
  <c r="G57" i="1" s="1"/>
  <c r="H35" i="1"/>
  <c r="J35" i="1"/>
  <c r="K35" i="1"/>
  <c r="H36" i="1"/>
  <c r="H37" i="1"/>
  <c r="G38" i="1"/>
  <c r="H38" i="1"/>
  <c r="H39" i="1"/>
  <c r="J39" i="1"/>
  <c r="K39" i="1"/>
  <c r="G40" i="1"/>
  <c r="H40" i="1"/>
  <c r="G41" i="1"/>
  <c r="H41" i="1"/>
  <c r="G42" i="1"/>
  <c r="H42" i="1"/>
  <c r="E43" i="1"/>
  <c r="F43" i="1"/>
  <c r="G43" i="1"/>
  <c r="H43" i="1"/>
  <c r="E44" i="1"/>
  <c r="F44" i="1"/>
  <c r="G44" i="1"/>
  <c r="H44" i="1"/>
  <c r="J44" i="1"/>
  <c r="K44" i="1"/>
  <c r="H45" i="1"/>
  <c r="D46" i="1"/>
  <c r="E46" i="1"/>
  <c r="F46" i="1"/>
  <c r="H46" i="1"/>
  <c r="H55" i="1"/>
  <c r="H56" i="1" s="1"/>
  <c r="E57" i="1"/>
  <c r="H32" i="1" l="1"/>
  <c r="H50" i="1" s="1"/>
</calcChain>
</file>

<file path=xl/sharedStrings.xml><?xml version="1.0" encoding="utf-8"?>
<sst xmlns="http://schemas.openxmlformats.org/spreadsheetml/2006/main" count="81" uniqueCount="73">
  <si>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</si>
  <si>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</si>
  <si>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</si>
  <si>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</si>
  <si>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Зейналов Б.И.</t>
  </si>
  <si>
    <t xml:space="preserve">Поступило от  Зейналова Б.И. за управление и содержание общедомового имущества, и за сбор ТБО 20071.30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</si>
  <si>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</si>
  <si>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</si>
  <si>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</si>
  <si>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</si>
  <si>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</si>
  <si>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</si>
  <si>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</si>
  <si>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</si>
  <si>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</si>
  <si>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</si>
  <si>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</si>
  <si>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</si>
  <si>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</si>
  <si>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</si>
  <si>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</si>
  <si>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</si>
  <si>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</si>
  <si>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</si>
  <si>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</si>
  <si>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</si>
  <si>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Н/2011-97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</si>
  <si>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</si>
  <si>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</si>
  <si>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</si>
  <si>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</si>
  <si>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</si>
  <si>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</si>
  <si>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</si>
  <si>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</si>
  <si>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</si>
  <si>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</si>
  <si>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</si>
  <si>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</si>
  <si>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</si>
  <si>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</si>
  <si>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</si>
  <si>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</si>
  <si>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</si>
  <si>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11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</si>
  <si>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</si>
  <si>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</si>
  <si>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</si>
  <si>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ГВС- промывка - 12056.83р.</t>
  </si>
  <si>
    <t>восстановление асфальтового покрытия -8400р.</t>
  </si>
  <si>
    <t>косметический ремонт подъезда - 449705.11р.</t>
  </si>
  <si>
    <t>ремонт и восстановление герметизации стеновых панелей - 192000.00р.</t>
  </si>
  <si>
    <t>работы по ремонту плитки  возле подъезда - 35103.24р.</t>
  </si>
  <si>
    <t>ремонт лифта - 58001.72р.</t>
  </si>
  <si>
    <t>расходный инвентарь - 689.86р</t>
  </si>
  <si>
    <t>аварийное обслуживание - 4450.61 р.</t>
  </si>
  <si>
    <t>изготовление и установка экранов на ливневые трубы - 1034.61р.</t>
  </si>
  <si>
    <t>работы по электрике - 1913.96р.</t>
  </si>
  <si>
    <t>ремонт ЦО - 3293.47р.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</si>
  <si>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766.65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</si>
  <si>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</si>
  <si>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</si>
  <si>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</si>
  <si>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</si>
  <si>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</si>
  <si>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</si>
  <si>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</si>
  <si>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</si>
  <si>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</si>
  <si>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</si>
  <si>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11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</si>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</sst>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1" fillId="2" borderId="0" xfId="1" applyFill="1" applyBorder="1"/>
    <xf numFmtId="0" fontId="1" fillId="0" borderId="0" xfId="1" applyFill="1"/>
    <xf numFmtId="2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K57"/>
  <sheetViews>
    <sheetView tabSelected="1" topLeftCell="C22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28515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47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2.75" customHeight="1" x14ac:dyDescent="0.2">
      <c r="C20" s="34"/>
      <c r="D20" s="34"/>
      <c r="E20" s="33"/>
      <c r="F20" s="33"/>
      <c r="G20" s="33"/>
      <c r="H20" s="33"/>
      <c r="I20" s="33"/>
    </row>
    <row r="21" spans="3:11" ht="14.25" x14ac:dyDescent="0.2">
      <c r="C21" s="52" t="s">
        <v>46</v>
      </c>
      <c r="D21" s="52"/>
      <c r="E21" s="52"/>
      <c r="F21" s="52"/>
      <c r="G21" s="52"/>
      <c r="H21" s="52"/>
      <c r="I21" s="52"/>
    </row>
    <row r="22" spans="3:11" x14ac:dyDescent="0.2">
      <c r="C22" s="53" t="s">
        <v>45</v>
      </c>
      <c r="D22" s="53"/>
      <c r="E22" s="53"/>
      <c r="F22" s="53"/>
      <c r="G22" s="53"/>
      <c r="H22" s="53"/>
      <c r="I22" s="53"/>
    </row>
    <row r="23" spans="3:11" x14ac:dyDescent="0.2">
      <c r="C23" s="53" t="s">
        <v>44</v>
      </c>
      <c r="D23" s="53"/>
      <c r="E23" s="53"/>
      <c r="F23" s="53"/>
      <c r="G23" s="53"/>
      <c r="H23" s="53"/>
      <c r="I23" s="53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51.75" customHeight="1" thickBot="1" x14ac:dyDescent="0.25">
      <c r="C25" s="29" t="s">
        <v>34</v>
      </c>
      <c r="D25" s="32" t="s">
        <v>33</v>
      </c>
      <c r="E25" s="31" t="s">
        <v>32</v>
      </c>
      <c r="F25" s="31" t="s">
        <v>31</v>
      </c>
      <c r="G25" s="31" t="s">
        <v>30</v>
      </c>
      <c r="H25" s="31" t="s">
        <v>29</v>
      </c>
      <c r="I25" s="32" t="s">
        <v>43</v>
      </c>
    </row>
    <row r="26" spans="3:11" ht="13.5" customHeight="1" thickBot="1" x14ac:dyDescent="0.25">
      <c r="C26" s="48" t="s">
        <v>42</v>
      </c>
      <c r="D26" s="49"/>
      <c r="E26" s="49"/>
      <c r="F26" s="49"/>
      <c r="G26" s="49"/>
      <c r="H26" s="49"/>
      <c r="I26" s="50"/>
    </row>
    <row r="27" spans="3:11" ht="13.5" customHeight="1" thickBot="1" x14ac:dyDescent="0.25">
      <c r="C27" s="16" t="s">
        <v>41</v>
      </c>
      <c r="D27" s="20">
        <v>834916.9599999995</v>
      </c>
      <c r="E27" s="25">
        <v>2981587.71</v>
      </c>
      <c r="F27" s="25">
        <f>2804078.91+82073.52</f>
        <v>2886152.43</v>
      </c>
      <c r="G27" s="25">
        <v>2785426.44</v>
      </c>
      <c r="H27" s="25">
        <f>+D27+E27-F27</f>
        <v>930352.23999999929</v>
      </c>
      <c r="I27" s="45" t="s">
        <v>40</v>
      </c>
      <c r="K27" s="24">
        <f>600168.49+27617.09+36357.33+85719.69</f>
        <v>749862.59999999986</v>
      </c>
    </row>
    <row r="28" spans="3:11" ht="13.5" customHeight="1" thickBot="1" x14ac:dyDescent="0.25">
      <c r="C28" s="16" t="s">
        <v>39</v>
      </c>
      <c r="D28" s="20">
        <v>480177.26999999979</v>
      </c>
      <c r="E28" s="19">
        <v>1082919.69</v>
      </c>
      <c r="F28" s="19">
        <v>965597.04</v>
      </c>
      <c r="G28" s="25">
        <v>954900.89</v>
      </c>
      <c r="H28" s="25">
        <f>+D28+E28-F28</f>
        <v>597499.91999999969</v>
      </c>
      <c r="I28" s="46"/>
      <c r="K28" s="24">
        <f>310449.16-21703.09+35682.97+53700.09+14042.99</f>
        <v>392172.11999999988</v>
      </c>
    </row>
    <row r="29" spans="3:11" ht="13.5" customHeight="1" thickBot="1" x14ac:dyDescent="0.25">
      <c r="C29" s="16" t="s">
        <v>38</v>
      </c>
      <c r="D29" s="20">
        <v>235199.31999999995</v>
      </c>
      <c r="E29" s="19">
        <v>784241.11</v>
      </c>
      <c r="F29" s="19">
        <v>706145.49</v>
      </c>
      <c r="G29" s="25">
        <v>588834.72</v>
      </c>
      <c r="H29" s="25">
        <f>+D29+E29-F29</f>
        <v>313294.93999999994</v>
      </c>
      <c r="I29" s="46"/>
      <c r="K29" s="24">
        <f>7001.71+148629.19-11189.04+56060.47</f>
        <v>200502.33</v>
      </c>
    </row>
    <row r="30" spans="3:11" ht="13.5" customHeight="1" thickBot="1" x14ac:dyDescent="0.25">
      <c r="C30" s="16" t="s">
        <v>37</v>
      </c>
      <c r="D30" s="20">
        <v>163235.84000000003</v>
      </c>
      <c r="E30" s="19">
        <v>533133.43000000005</v>
      </c>
      <c r="F30" s="19">
        <v>478301.55</v>
      </c>
      <c r="G30" s="25">
        <v>407185.67</v>
      </c>
      <c r="H30" s="25">
        <f>+D30+E30-F30</f>
        <v>218067.72000000003</v>
      </c>
      <c r="I30" s="46"/>
      <c r="K30" s="24">
        <f>1734.39+47652.65-2907.12+7883.63+54613.32-3914.13+19410.06-267.11</f>
        <v>124205.68999999999</v>
      </c>
    </row>
    <row r="31" spans="3:11" ht="13.5" customHeight="1" thickBot="1" x14ac:dyDescent="0.25">
      <c r="C31" s="16" t="s">
        <v>36</v>
      </c>
      <c r="D31" s="20">
        <v>10467.48000000001</v>
      </c>
      <c r="E31" s="19">
        <f>15269.94+16283.92+11046.31+16711.23</f>
        <v>59311.399999999994</v>
      </c>
      <c r="F31" s="19">
        <f>15868.14+16.14+8.25+17041.78+9817.64+11843.14</f>
        <v>54595.09</v>
      </c>
      <c r="G31" s="25">
        <f>+E31</f>
        <v>59311.399999999994</v>
      </c>
      <c r="H31" s="25">
        <f>+D31+E31-F31</f>
        <v>15183.790000000008</v>
      </c>
      <c r="I31" s="47"/>
      <c r="K31" s="1">
        <f>48.84+6790.24-1201.85+4140.12+2.03+136.88+16.2</f>
        <v>9932.4599999999991</v>
      </c>
    </row>
    <row r="32" spans="3:11" ht="13.5" customHeight="1" thickBot="1" x14ac:dyDescent="0.25">
      <c r="C32" s="16" t="s">
        <v>10</v>
      </c>
      <c r="D32" s="15">
        <f>SUM(D27:D31)</f>
        <v>1723996.8699999994</v>
      </c>
      <c r="E32" s="15">
        <f>SUM(E27:E31)</f>
        <v>5441193.3399999999</v>
      </c>
      <c r="F32" s="15">
        <f>SUM(F27:F31)</f>
        <v>5090791.5999999996</v>
      </c>
      <c r="G32" s="15">
        <f>SUM(G27:G31)</f>
        <v>4795659.12</v>
      </c>
      <c r="H32" s="15">
        <f>SUM(H27:H31)</f>
        <v>2074398.6099999989</v>
      </c>
      <c r="I32" s="16"/>
    </row>
    <row r="33" spans="3:11" ht="13.5" customHeight="1" thickBot="1" x14ac:dyDescent="0.25">
      <c r="C33" s="51" t="s">
        <v>35</v>
      </c>
      <c r="D33" s="51"/>
      <c r="E33" s="51"/>
      <c r="F33" s="51"/>
      <c r="G33" s="51"/>
      <c r="H33" s="51"/>
      <c r="I33" s="51"/>
    </row>
    <row r="34" spans="3:11" ht="51" customHeight="1" thickBot="1" x14ac:dyDescent="0.25">
      <c r="C34" s="22" t="s">
        <v>34</v>
      </c>
      <c r="D34" s="32" t="s">
        <v>33</v>
      </c>
      <c r="E34" s="31" t="s">
        <v>32</v>
      </c>
      <c r="F34" s="31" t="s">
        <v>31</v>
      </c>
      <c r="G34" s="31" t="s">
        <v>30</v>
      </c>
      <c r="H34" s="31" t="s">
        <v>29</v>
      </c>
      <c r="I34" s="30" t="s">
        <v>28</v>
      </c>
    </row>
    <row r="35" spans="3:11" ht="26.25" customHeight="1" thickBot="1" x14ac:dyDescent="0.25">
      <c r="C35" s="29" t="s">
        <v>27</v>
      </c>
      <c r="D35" s="28">
        <v>536296.45000000019</v>
      </c>
      <c r="E35" s="18">
        <v>2497712.3199999998</v>
      </c>
      <c r="F35" s="18">
        <v>2371521.04</v>
      </c>
      <c r="G35" s="18">
        <f>+E35</f>
        <v>2497712.3199999998</v>
      </c>
      <c r="H35" s="18">
        <f t="shared" ref="H35:H45" si="0">+D35+E35-F35</f>
        <v>662487.73</v>
      </c>
      <c r="I35" s="55" t="s">
        <v>26</v>
      </c>
      <c r="J35" s="27">
        <f>364229.99+42.37+126.44+20.98+106.67-D35</f>
        <v>-171770.00000000023</v>
      </c>
      <c r="K35" s="27">
        <f>491259.88+1222.06+3956.31+725.43+5443.99+12.54+63.74-H35</f>
        <v>-159803.78000000003</v>
      </c>
    </row>
    <row r="36" spans="3:11" ht="14.25" customHeight="1" thickBot="1" x14ac:dyDescent="0.25">
      <c r="C36" s="16" t="s">
        <v>25</v>
      </c>
      <c r="D36" s="20">
        <v>105958.57999999996</v>
      </c>
      <c r="E36" s="25">
        <v>503643.4</v>
      </c>
      <c r="F36" s="25">
        <v>477539.73</v>
      </c>
      <c r="G36" s="18">
        <v>766649.41</v>
      </c>
      <c r="H36" s="18">
        <f t="shared" si="0"/>
        <v>132062.25</v>
      </c>
      <c r="I36" s="56"/>
      <c r="J36" s="27"/>
    </row>
    <row r="37" spans="3:11" ht="13.5" customHeight="1" thickBot="1" x14ac:dyDescent="0.25">
      <c r="C37" s="22" t="s">
        <v>24</v>
      </c>
      <c r="D37" s="26">
        <v>16837.520000000233</v>
      </c>
      <c r="E37" s="25"/>
      <c r="F37" s="25">
        <v>2273.87</v>
      </c>
      <c r="G37" s="18"/>
      <c r="H37" s="18">
        <f t="shared" si="0"/>
        <v>14563.650000000234</v>
      </c>
      <c r="I37" s="23"/>
    </row>
    <row r="38" spans="3:11" ht="12.75" customHeight="1" thickBot="1" x14ac:dyDescent="0.25">
      <c r="C38" s="16" t="s">
        <v>23</v>
      </c>
      <c r="D38" s="20">
        <v>64240.19</v>
      </c>
      <c r="E38" s="25">
        <v>288589.09000000003</v>
      </c>
      <c r="F38" s="25">
        <v>274496.56</v>
      </c>
      <c r="G38" s="18">
        <f>+E38</f>
        <v>288589.09000000003</v>
      </c>
      <c r="H38" s="18">
        <f t="shared" si="0"/>
        <v>78332.72000000003</v>
      </c>
      <c r="I38" s="23" t="s">
        <v>22</v>
      </c>
    </row>
    <row r="39" spans="3:11" ht="26.25" customHeight="1" thickBot="1" x14ac:dyDescent="0.25">
      <c r="C39" s="16" t="s">
        <v>21</v>
      </c>
      <c r="D39" s="20">
        <v>116323.26000000001</v>
      </c>
      <c r="E39" s="25">
        <v>548046.31000000006</v>
      </c>
      <c r="F39" s="25">
        <v>518492.09</v>
      </c>
      <c r="G39" s="18">
        <v>609225.44999999995</v>
      </c>
      <c r="H39" s="18">
        <f t="shared" si="0"/>
        <v>145877.48000000004</v>
      </c>
      <c r="I39" s="17" t="s">
        <v>20</v>
      </c>
      <c r="J39" s="1">
        <f>30887.79+46646.94</f>
        <v>77534.73000000001</v>
      </c>
      <c r="K39" s="24">
        <f>58785.8+22064.89+25567.57</f>
        <v>106418.26000000001</v>
      </c>
    </row>
    <row r="40" spans="3:11" ht="27" customHeight="1" thickBot="1" x14ac:dyDescent="0.25">
      <c r="C40" s="16" t="s">
        <v>19</v>
      </c>
      <c r="D40" s="20">
        <v>2818.1100000000042</v>
      </c>
      <c r="E40" s="19">
        <v>26361.72</v>
      </c>
      <c r="F40" s="19">
        <v>22245.32</v>
      </c>
      <c r="G40" s="18">
        <f>+E40</f>
        <v>26361.72</v>
      </c>
      <c r="H40" s="18">
        <f t="shared" si="0"/>
        <v>6934.5100000000057</v>
      </c>
      <c r="I40" s="17" t="s">
        <v>18</v>
      </c>
    </row>
    <row r="41" spans="3:11" ht="13.5" customHeight="1" thickBot="1" x14ac:dyDescent="0.25">
      <c r="C41" s="22" t="s">
        <v>17</v>
      </c>
      <c r="D41" s="20">
        <v>84579.640000000014</v>
      </c>
      <c r="E41" s="19">
        <v>295482.33</v>
      </c>
      <c r="F41" s="19">
        <v>293901.38</v>
      </c>
      <c r="G41" s="18">
        <f>+E41</f>
        <v>295482.33</v>
      </c>
      <c r="H41" s="18">
        <f t="shared" si="0"/>
        <v>86160.590000000026</v>
      </c>
      <c r="I41" s="23"/>
    </row>
    <row r="42" spans="3:11" ht="13.5" customHeight="1" thickBot="1" x14ac:dyDescent="0.25">
      <c r="C42" s="16" t="s">
        <v>16</v>
      </c>
      <c r="D42" s="21">
        <v>15794.069999999992</v>
      </c>
      <c r="E42" s="19">
        <v>77698.7</v>
      </c>
      <c r="F42" s="19">
        <v>73121.08</v>
      </c>
      <c r="G42" s="18">
        <f>+E42</f>
        <v>77698.7</v>
      </c>
      <c r="H42" s="18">
        <f t="shared" si="0"/>
        <v>20371.689999999988</v>
      </c>
      <c r="I42" s="17" t="s">
        <v>15</v>
      </c>
    </row>
    <row r="43" spans="3:11" ht="13.5" customHeight="1" thickBot="1" x14ac:dyDescent="0.25">
      <c r="C43" s="16" t="s">
        <v>14</v>
      </c>
      <c r="D43" s="21">
        <v>15471.219999999987</v>
      </c>
      <c r="E43" s="19">
        <f>100852.97+22984.53</f>
        <v>123837.5</v>
      </c>
      <c r="F43" s="19">
        <f>93437.13+26.86+5.29+20933.06</f>
        <v>114402.34</v>
      </c>
      <c r="G43" s="18">
        <f>+E43</f>
        <v>123837.5</v>
      </c>
      <c r="H43" s="18">
        <f t="shared" si="0"/>
        <v>24906.379999999976</v>
      </c>
      <c r="I43" s="17" t="s">
        <v>13</v>
      </c>
    </row>
    <row r="44" spans="3:11" ht="13.5" customHeight="1" thickBot="1" x14ac:dyDescent="0.25">
      <c r="C44" s="22" t="s">
        <v>12</v>
      </c>
      <c r="D44" s="21">
        <v>67743.760000000038</v>
      </c>
      <c r="E44" s="19">
        <f>51807.31+34799.69</f>
        <v>86607</v>
      </c>
      <c r="F44" s="19">
        <f>62221.66+36076.89</f>
        <v>98298.55</v>
      </c>
      <c r="G44" s="18">
        <f>+E44</f>
        <v>86607</v>
      </c>
      <c r="H44" s="18">
        <f t="shared" si="0"/>
        <v>56052.210000000036</v>
      </c>
      <c r="I44" s="17"/>
      <c r="J44" s="1">
        <f>4942.25+9857.13</f>
        <v>14799.38</v>
      </c>
      <c r="K44" s="1">
        <f>20859.63+41747.69</f>
        <v>62607.320000000007</v>
      </c>
    </row>
    <row r="45" spans="3:11" ht="13.5" hidden="1" customHeight="1" thickBot="1" x14ac:dyDescent="0.25">
      <c r="C45" s="16" t="s">
        <v>11</v>
      </c>
      <c r="D45" s="20">
        <v>0</v>
      </c>
      <c r="E45" s="19"/>
      <c r="F45" s="19"/>
      <c r="G45" s="18"/>
      <c r="H45" s="18">
        <f t="shared" si="0"/>
        <v>0</v>
      </c>
      <c r="I45" s="17"/>
    </row>
    <row r="46" spans="3:11" s="13" customFormat="1" ht="13.5" customHeight="1" thickBot="1" x14ac:dyDescent="0.25">
      <c r="C46" s="16" t="s">
        <v>10</v>
      </c>
      <c r="D46" s="15">
        <f>SUM(D35:D45)</f>
        <v>1026062.8000000004</v>
      </c>
      <c r="E46" s="15">
        <f>SUM(E35:E45)</f>
        <v>4447978.37</v>
      </c>
      <c r="F46" s="15">
        <f>SUM(F35:F45)</f>
        <v>4246291.96</v>
      </c>
      <c r="G46" s="15">
        <f>SUM(G35:G45)</f>
        <v>4772163.5199999996</v>
      </c>
      <c r="H46" s="15">
        <f>SUM(H35:H45)</f>
        <v>1227749.2100000002</v>
      </c>
      <c r="I46" s="14"/>
    </row>
    <row r="47" spans="3:11" ht="13.5" customHeight="1" thickBot="1" x14ac:dyDescent="0.25">
      <c r="C47" s="40" t="s">
        <v>9</v>
      </c>
      <c r="D47" s="40"/>
      <c r="E47" s="40"/>
      <c r="F47" s="40"/>
      <c r="G47" s="40"/>
      <c r="H47" s="40"/>
      <c r="I47" s="40"/>
    </row>
    <row r="48" spans="3:11" ht="30.75" customHeight="1" thickBot="1" x14ac:dyDescent="0.25">
      <c r="C48" s="11" t="s">
        <v>8</v>
      </c>
      <c r="D48" s="44" t="s">
        <v>7</v>
      </c>
      <c r="E48" s="44"/>
      <c r="F48" s="44"/>
      <c r="G48" s="44"/>
      <c r="H48" s="44"/>
      <c r="I48" s="12" t="s">
        <v>6</v>
      </c>
    </row>
    <row r="49" spans="3:9" ht="30.75" customHeight="1" thickBot="1" x14ac:dyDescent="0.25">
      <c r="C49" s="11" t="s">
        <v>4</v>
      </c>
      <c r="D49" s="41" t="s">
        <v>5</v>
      </c>
      <c r="E49" s="42"/>
      <c r="F49" s="42"/>
      <c r="G49" s="42"/>
      <c r="H49" s="43"/>
      <c r="I49" s="10" t="s">
        <v>4</v>
      </c>
    </row>
    <row r="50" spans="3:9" ht="17.25" customHeight="1" x14ac:dyDescent="0.3">
      <c r="C50" s="9" t="s">
        <v>3</v>
      </c>
      <c r="D50" s="9"/>
      <c r="E50" s="9"/>
      <c r="F50" s="9"/>
      <c r="G50" s="9"/>
      <c r="H50" s="8">
        <f>+H32+H46</f>
        <v>3302147.8199999994</v>
      </c>
    </row>
    <row r="51" spans="3:9" ht="12" customHeight="1" x14ac:dyDescent="0.25">
      <c r="C51" s="7" t="s">
        <v>2</v>
      </c>
      <c r="D51" s="7"/>
      <c r="F51" s="6"/>
      <c r="G51" s="6"/>
      <c r="H51" s="6"/>
    </row>
    <row r="52" spans="3:9" ht="12.75" hidden="1" customHeight="1" x14ac:dyDescent="0.2">
      <c r="C52" s="5" t="s">
        <v>1</v>
      </c>
    </row>
    <row r="53" spans="3:9" x14ac:dyDescent="0.2">
      <c r="C53" s="1"/>
      <c r="D53" s="1"/>
      <c r="E53" s="1"/>
      <c r="F53" s="1"/>
      <c r="G53" s="1"/>
      <c r="H53" s="1"/>
    </row>
    <row r="54" spans="3:9" x14ac:dyDescent="0.2">
      <c r="D54" s="3"/>
      <c r="E54" s="3"/>
      <c r="F54" s="3"/>
      <c r="G54" s="3"/>
      <c r="H54" s="3"/>
    </row>
    <row r="55" spans="3:9" hidden="1" x14ac:dyDescent="0.2">
      <c r="D55" s="4"/>
      <c r="H55" s="2">
        <f>145877.48+662487.73+20371.69+78332.72+6934.51+35775.08+20277.13+132062.25+14563.65+86160.59+29.82+20221+5.86+4649.7</f>
        <v>1227749.21</v>
      </c>
    </row>
    <row r="56" spans="3:9" hidden="1" x14ac:dyDescent="0.2">
      <c r="H56" s="3">
        <f>+H55-H46</f>
        <v>0</v>
      </c>
    </row>
    <row r="57" spans="3:9" x14ac:dyDescent="0.2">
      <c r="C57" s="2" t="s">
        <v>0</v>
      </c>
      <c r="E57" s="3">
        <f>+E46+E32+5580+20071.3</f>
        <v>9914823.0100000016</v>
      </c>
      <c r="F57" s="3"/>
      <c r="G57" s="3">
        <f>+G46+G32</f>
        <v>9567822.6400000006</v>
      </c>
    </row>
  </sheetData>
  <mergeCells count="11">
    <mergeCell ref="C21:I21"/>
    <mergeCell ref="C22:I22"/>
    <mergeCell ref="C23:I23"/>
    <mergeCell ref="C24:I24"/>
    <mergeCell ref="I35:I36"/>
    <mergeCell ref="C47:I47"/>
    <mergeCell ref="D49:H49"/>
    <mergeCell ref="D48:H48"/>
    <mergeCell ref="I27:I31"/>
    <mergeCell ref="C26:I26"/>
    <mergeCell ref="C33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7" zoomScaleNormal="100" zoomScaleSheetLayoutView="120" workbookViewId="0">
      <selection activeCell="F48" sqref="F48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9" width="15.140625" style="57" customWidth="1"/>
    <col min="10" max="16384" width="9.140625" style="57"/>
  </cols>
  <sheetData>
    <row r="13" spans="1:9" x14ac:dyDescent="0.25">
      <c r="A13" s="65" t="s">
        <v>72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71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70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69</v>
      </c>
      <c r="B16" s="63" t="s">
        <v>68</v>
      </c>
      <c r="C16" s="63" t="s">
        <v>67</v>
      </c>
      <c r="D16" s="63" t="s">
        <v>66</v>
      </c>
      <c r="E16" s="63" t="s">
        <v>65</v>
      </c>
      <c r="F16" s="64" t="s">
        <v>64</v>
      </c>
      <c r="G16" s="64" t="s">
        <v>63</v>
      </c>
      <c r="H16" s="63" t="s">
        <v>62</v>
      </c>
      <c r="I16" s="63" t="s">
        <v>61</v>
      </c>
    </row>
    <row r="17" spans="1:9" x14ac:dyDescent="0.25">
      <c r="A17" s="62" t="s">
        <v>60</v>
      </c>
      <c r="B17" s="61">
        <v>312.11660999999998</v>
      </c>
      <c r="C17" s="61"/>
      <c r="D17" s="61">
        <v>503.64339999999999</v>
      </c>
      <c r="E17" s="61">
        <v>477.53973000000002</v>
      </c>
      <c r="F17" s="61">
        <f>(20071.3+5580)/1000</f>
        <v>25.651299999999999</v>
      </c>
      <c r="G17" s="61">
        <v>766.64940999999999</v>
      </c>
      <c r="H17" s="61">
        <v>132.06225000000001</v>
      </c>
      <c r="I17" s="61">
        <f>B17+D17+F17-G17</f>
        <v>74.761899999999969</v>
      </c>
    </row>
    <row r="19" spans="1:9" x14ac:dyDescent="0.25">
      <c r="A19" s="57" t="s">
        <v>59</v>
      </c>
    </row>
    <row r="20" spans="1:9" x14ac:dyDescent="0.25">
      <c r="A20" s="60" t="s">
        <v>58</v>
      </c>
    </row>
    <row r="21" spans="1:9" x14ac:dyDescent="0.25">
      <c r="A21" s="58" t="s">
        <v>57</v>
      </c>
    </row>
    <row r="22" spans="1:9" x14ac:dyDescent="0.25">
      <c r="A22" s="59" t="s">
        <v>56</v>
      </c>
    </row>
    <row r="23" spans="1:9" x14ac:dyDescent="0.25">
      <c r="A23" s="58" t="s">
        <v>55</v>
      </c>
    </row>
    <row r="24" spans="1:9" x14ac:dyDescent="0.25">
      <c r="A24" s="58" t="s">
        <v>54</v>
      </c>
    </row>
    <row r="25" spans="1:9" x14ac:dyDescent="0.25">
      <c r="A25" s="58" t="s">
        <v>53</v>
      </c>
    </row>
    <row r="26" spans="1:9" x14ac:dyDescent="0.25">
      <c r="A26" s="58" t="s">
        <v>52</v>
      </c>
    </row>
    <row r="27" spans="1:9" x14ac:dyDescent="0.25">
      <c r="A27" s="58" t="s">
        <v>51</v>
      </c>
    </row>
    <row r="28" spans="1:9" x14ac:dyDescent="0.25">
      <c r="A28" s="58" t="s">
        <v>50</v>
      </c>
    </row>
    <row r="29" spans="1:9" x14ac:dyDescent="0.25">
      <c r="A29" s="58" t="s">
        <v>49</v>
      </c>
    </row>
    <row r="30" spans="1:9" x14ac:dyDescent="0.25">
      <c r="A30" s="58" t="s">
        <v>48</v>
      </c>
    </row>
    <row r="31" spans="1:9" x14ac:dyDescent="0.25">
      <c r="A31" s="58"/>
    </row>
    <row r="32" spans="1:9" x14ac:dyDescent="0.25">
      <c r="A32" s="58"/>
    </row>
    <row r="33" spans="1:1" x14ac:dyDescent="0.25">
      <c r="A33" s="58"/>
    </row>
    <row r="34" spans="1:1" x14ac:dyDescent="0.25">
      <c r="A34" s="5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2019-03-19T11:39:29Z</dcterms:created>
  <dcterms:modified xsi:type="dcterms:W3CDTF">2019-03-21T07:53:49Z</dcterms:modified>
</cp:coreProperties>
</file>