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/>
  </bookViews>
  <sheets>
    <sheet name="Молодцова15 1" sheetId="1" r:id="rId1"/>
    <sheet name="капремонт" sheetId="2" r:id="rId2"/>
    <sheet name="текущий ремонт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3" l="1"/>
  <c r="F11" i="2" l="1"/>
  <c r="G14" i="2"/>
  <c r="G17" i="2" s="1"/>
  <c r="H26" i="1" l="1"/>
  <c r="K26" i="1"/>
  <c r="H27" i="1"/>
  <c r="K27" i="1"/>
  <c r="H28" i="1"/>
  <c r="K28" i="1"/>
  <c r="H29" i="1"/>
  <c r="K29" i="1"/>
  <c r="E30" i="1"/>
  <c r="F30" i="1"/>
  <c r="G30" i="1"/>
  <c r="H30" i="1"/>
  <c r="K30" i="1"/>
  <c r="D31" i="1"/>
  <c r="E31" i="1"/>
  <c r="F31" i="1"/>
  <c r="G31" i="1"/>
  <c r="H31" i="1"/>
  <c r="H47" i="1" s="1"/>
  <c r="G34" i="1"/>
  <c r="H34" i="1"/>
  <c r="J34" i="1"/>
  <c r="K34" i="1"/>
  <c r="H35" i="1"/>
  <c r="J35" i="1"/>
  <c r="H36" i="1"/>
  <c r="G37" i="1"/>
  <c r="G44" i="1" s="1"/>
  <c r="G53" i="1" s="1"/>
  <c r="H37" i="1"/>
  <c r="J37" i="1"/>
  <c r="H38" i="1"/>
  <c r="J38" i="1"/>
  <c r="K38" i="1"/>
  <c r="G39" i="1"/>
  <c r="H39" i="1"/>
  <c r="J39" i="1"/>
  <c r="G40" i="1"/>
  <c r="H40" i="1"/>
  <c r="E41" i="1"/>
  <c r="F41" i="1"/>
  <c r="G41" i="1"/>
  <c r="H41" i="1"/>
  <c r="J41" i="1"/>
  <c r="K41" i="1"/>
  <c r="E42" i="1"/>
  <c r="F42" i="1"/>
  <c r="G42" i="1"/>
  <c r="H42" i="1"/>
  <c r="G43" i="1"/>
  <c r="H43" i="1"/>
  <c r="J43" i="1"/>
  <c r="D44" i="1"/>
  <c r="E44" i="1"/>
  <c r="F44" i="1"/>
  <c r="H44" i="1"/>
  <c r="H51" i="1"/>
  <c r="E53" i="1"/>
</calcChain>
</file>

<file path=xl/sharedStrings.xml><?xml version="1.0" encoding="utf-8"?>
<sst xmlns="http://schemas.openxmlformats.org/spreadsheetml/2006/main" count="88" uniqueCount="81">
  <si>
    <t>ИТОГО ЖКУ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</si>
  <si>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</si>
  <si>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</si>
  <si>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01.01.2019г.</t>
  </si>
  <si>
    <t>ООО "ГМК"</t>
  </si>
  <si>
    <t xml:space="preserve">Поступило от ООО "ГМК" за размещение интернет оборудования 5580,00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</si>
  <si>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</si>
  <si>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</si>
  <si>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</si>
  <si>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</si>
  <si>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</si>
  <si>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ООО "ПСК"</t>
  </si>
  <si>
    <t>электр под и лифт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</si>
  <si>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</si>
  <si>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</si>
  <si>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</si>
  <si>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</si>
  <si>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"Леноблстрой"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</si>
  <si>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</si>
  <si>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</si>
  <si>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</si>
  <si>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</si>
  <si>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</si>
  <si>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Н/2008-22 от 01.05.2008г.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</si>
  <si>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</si>
  <si>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</si>
  <si>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</si>
  <si>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</si>
  <si>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</si>
  <si>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</si>
  <si>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</si>
  <si>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</si>
  <si>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</si>
  <si>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</si>
  <si>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</si>
  <si>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</si>
  <si>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</si>
  <si>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</si>
  <si>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</si>
  <si>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 (с 01.01.2018г. по 31.10.2018г.)</t>
  </si>
  <si>
    <t>Наименование поставщика</t>
  </si>
  <si>
    <t>имущества жилого дома № 15/1 по ул. Молодцова с 01.01.2018г. по 31.12.2018г.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</si>
  <si>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</si>
  <si>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</si>
  <si>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</si>
  <si>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Остаток средств на лицевом счете на 01.01.2019г.</t>
  </si>
  <si>
    <t xml:space="preserve">Израсходовано </t>
  </si>
  <si>
    <t>Перенесено со ст. "повыш.коэфф."</t>
  </si>
  <si>
    <t>Начислено населению за 2018г.</t>
  </si>
  <si>
    <t>Остаток средств на лицевом счете на 01.01.2018г.</t>
  </si>
  <si>
    <t>Задолженность населения на 01.01.2019г.</t>
  </si>
  <si>
    <t>Доля МО Сертолово</t>
  </si>
  <si>
    <t>Оплачено населением за 2018г.</t>
  </si>
  <si>
    <t>Начислено за 2018г.</t>
  </si>
  <si>
    <t>Задолженность населения на 01.01.2018г.</t>
  </si>
  <si>
    <t>Отчет  о реализации капитального ремонта жилого фонда ООО "УЮТ-СЕРВИС" за 2018 год                                                  по ул. Молодцова, д. 15/1</t>
  </si>
  <si>
    <t>ремонт балконных козырьков - 38754.00р.</t>
  </si>
  <si>
    <t>косметический ремонт подъезда - 314586.48р.</t>
  </si>
  <si>
    <t>ремонт лифта - 64662.82р.</t>
  </si>
  <si>
    <t>расходный инвентарь - 1092.49р</t>
  </si>
  <si>
    <t>аварийное обслуживание - 6238.28 р.</t>
  </si>
  <si>
    <t>смена прокладок, замена КТПР в ТП - 4602.52р.</t>
  </si>
  <si>
    <t>работы по электрике - 1406.16р.</t>
  </si>
  <si>
    <t>ремонт бетонных ступеней - 2747.61р.</t>
  </si>
  <si>
    <t>ремонт систем ХВС, ГВС - 1215.61р.</t>
  </si>
  <si>
    <t>установка почтового ящика - 229.50р.</t>
  </si>
  <si>
    <t>ремонт ЦО - 493.69р.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</si>
  <si>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436.03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</si>
  <si>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</si>
  <si>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</si>
  <si>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01.01.2019г.,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</si>
  <si>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</si>
  <si>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</si>
  <si>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</si>
  <si>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</si>
  <si>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</si>
  <si>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01.01.2018г., тыс.руб.</t>
  </si>
  <si>
    <t>№                             п/п</t>
  </si>
  <si>
    <t>№ 15/1 по ул. Молодцова с 01.01.2018г. по 31.12.2018г.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</si>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</sst>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2">
    <xf numFmtId="0" fontId="0" fillId="0" borderId="0" xfId="0"/>
    <xf numFmtId="0" fontId="0" fillId="0" borderId="0" xfId="0" applyFill="1"/>
    <xf numFmtId="0" fontId="4" fillId="0" borderId="0" xfId="0" applyFont="1" applyFill="1"/>
    <xf numFmtId="4" fontId="4" fillId="0" borderId="0" xfId="0" applyNumberFormat="1" applyFont="1" applyFill="1"/>
    <xf numFmtId="4" fontId="5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4" fontId="7" fillId="0" borderId="0" xfId="0" applyNumberFormat="1" applyFont="1" applyFill="1"/>
    <xf numFmtId="0" fontId="8" fillId="0" borderId="0" xfId="0" applyFont="1" applyFill="1"/>
    <xf numFmtId="0" fontId="4" fillId="0" borderId="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wrapText="1"/>
    </xf>
    <xf numFmtId="0" fontId="3" fillId="0" borderId="0" xfId="0" applyFont="1" applyFill="1"/>
    <xf numFmtId="0" fontId="9" fillId="0" borderId="4" xfId="0" applyFont="1" applyFill="1" applyBorder="1" applyAlignment="1">
      <alignment horizontal="center" vertical="top" wrapText="1"/>
    </xf>
    <xf numFmtId="4" fontId="9" fillId="0" borderId="4" xfId="0" applyNumberFormat="1" applyFont="1" applyFill="1" applyBorder="1" applyAlignment="1">
      <alignment vertical="top" wrapText="1"/>
    </xf>
    <xf numFmtId="0" fontId="9" fillId="0" borderId="5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4" fontId="10" fillId="0" borderId="6" xfId="0" applyNumberFormat="1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horizontal="right" vertical="top" wrapText="1"/>
    </xf>
    <xf numFmtId="0" fontId="11" fillId="0" borderId="4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4" fontId="10" fillId="0" borderId="4" xfId="0" applyNumberFormat="1" applyFont="1" applyFill="1" applyBorder="1" applyAlignment="1">
      <alignment vertical="top" wrapText="1"/>
    </xf>
    <xf numFmtId="4" fontId="6" fillId="0" borderId="4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4" fillId="0" borderId="6" xfId="0" applyNumberFormat="1" applyFont="1" applyFill="1" applyBorder="1" applyAlignment="1">
      <alignment horizontal="right" vertical="top" wrapText="1"/>
    </xf>
    <xf numFmtId="0" fontId="12" fillId="0" borderId="8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2" fontId="0" fillId="0" borderId="0" xfId="0" applyNumberFormat="1" applyFill="1"/>
    <xf numFmtId="0" fontId="17" fillId="0" borderId="0" xfId="0" applyFont="1" applyFill="1" applyBorder="1"/>
    <xf numFmtId="0" fontId="9" fillId="0" borderId="0" xfId="0" applyFont="1" applyFill="1" applyAlignment="1">
      <alignment horizontal="center"/>
    </xf>
    <xf numFmtId="0" fontId="17" fillId="0" borderId="6" xfId="0" applyFont="1" applyFill="1" applyBorder="1"/>
    <xf numFmtId="0" fontId="17" fillId="0" borderId="9" xfId="0" applyFont="1" applyFill="1" applyBorder="1"/>
    <xf numFmtId="0" fontId="9" fillId="0" borderId="9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7" fillId="0" borderId="0" xfId="0" applyFont="1" applyFill="1"/>
    <xf numFmtId="0" fontId="2" fillId="0" borderId="0" xfId="1"/>
    <xf numFmtId="4" fontId="19" fillId="0" borderId="1" xfId="1" applyNumberFormat="1" applyFont="1" applyBorder="1" applyAlignment="1">
      <alignment horizontal="right"/>
    </xf>
    <xf numFmtId="0" fontId="20" fillId="0" borderId="13" xfId="1" applyFont="1" applyBorder="1"/>
    <xf numFmtId="0" fontId="20" fillId="0" borderId="14" xfId="1" applyFont="1" applyBorder="1"/>
    <xf numFmtId="4" fontId="20" fillId="0" borderId="1" xfId="1" applyNumberFormat="1" applyFont="1" applyBorder="1" applyAlignment="1">
      <alignment horizontal="right"/>
    </xf>
    <xf numFmtId="0" fontId="20" fillId="0" borderId="15" xfId="1" applyFont="1" applyBorder="1"/>
    <xf numFmtId="0" fontId="20" fillId="0" borderId="16" xfId="1" applyFont="1" applyFill="1" applyBorder="1"/>
    <xf numFmtId="0" fontId="2" fillId="0" borderId="15" xfId="1" applyFill="1" applyBorder="1"/>
    <xf numFmtId="0" fontId="20" fillId="0" borderId="16" xfId="1" applyFont="1" applyBorder="1"/>
    <xf numFmtId="0" fontId="2" fillId="0" borderId="0" xfId="1" applyBorder="1"/>
    <xf numFmtId="4" fontId="20" fillId="0" borderId="1" xfId="1" applyNumberFormat="1" applyFont="1" applyFill="1" applyBorder="1" applyAlignment="1">
      <alignment horizontal="right"/>
    </xf>
    <xf numFmtId="0" fontId="18" fillId="0" borderId="0" xfId="1" applyFont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top" wrapText="1"/>
    </xf>
    <xf numFmtId="0" fontId="18" fillId="0" borderId="0" xfId="1" applyFont="1" applyAlignment="1">
      <alignment horizontal="center" vertical="center" wrapText="1"/>
    </xf>
    <xf numFmtId="0" fontId="1" fillId="0" borderId="0" xfId="2"/>
    <xf numFmtId="0" fontId="1" fillId="0" borderId="0" xfId="2" applyFill="1"/>
    <xf numFmtId="0" fontId="1" fillId="0" borderId="0" xfId="2" applyFill="1" applyBorder="1"/>
    <xf numFmtId="2" fontId="18" fillId="0" borderId="1" xfId="2" applyNumberFormat="1" applyFont="1" applyFill="1" applyBorder="1" applyAlignment="1">
      <alignment horizontal="center" vertical="center"/>
    </xf>
    <xf numFmtId="0" fontId="18" fillId="0" borderId="1" xfId="2" applyFont="1" applyBorder="1" applyAlignment="1">
      <alignment horizontal="center" vertical="center"/>
    </xf>
    <xf numFmtId="0" fontId="1" fillId="0" borderId="1" xfId="2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0" borderId="0" xfId="2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/>
  <dimension ref="A1:K53"/>
  <sheetViews>
    <sheetView tabSelected="1" topLeftCell="C14" workbookViewId="0">
      <selection activeCell="F30" sqref="F30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8" style="2" customWidth="1"/>
    <col min="4" max="4" width="13.2851562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2.85546875" style="2" customWidth="1"/>
    <col min="9" max="9" width="23.5703125" style="2" customWidth="1"/>
    <col min="10" max="10" width="10.140625" style="1" hidden="1" customWidth="1"/>
    <col min="11" max="11" width="9.5703125" style="1" hidden="1" customWidth="1"/>
    <col min="12" max="16384" width="9.140625" style="1"/>
  </cols>
  <sheetData>
    <row r="1" spans="3:9" ht="12.75" hidden="1" customHeight="1" x14ac:dyDescent="0.2">
      <c r="C1" s="36"/>
      <c r="D1" s="36"/>
      <c r="E1" s="36"/>
      <c r="F1" s="36"/>
      <c r="G1" s="36"/>
      <c r="H1" s="36"/>
      <c r="I1" s="36"/>
    </row>
    <row r="2" spans="3:9" ht="13.5" hidden="1" customHeight="1" thickBot="1" x14ac:dyDescent="0.25">
      <c r="C2" s="36"/>
      <c r="D2" s="36"/>
      <c r="E2" s="36" t="s">
        <v>44</v>
      </c>
      <c r="F2" s="36"/>
      <c r="G2" s="36"/>
      <c r="H2" s="36"/>
      <c r="I2" s="36"/>
    </row>
    <row r="3" spans="3:9" ht="13.5" hidden="1" customHeight="1" thickBot="1" x14ac:dyDescent="0.25">
      <c r="C3" s="35"/>
      <c r="D3" s="34"/>
      <c r="E3" s="33"/>
      <c r="F3" s="33"/>
      <c r="G3" s="33"/>
      <c r="H3" s="33"/>
      <c r="I3" s="32"/>
    </row>
    <row r="4" spans="3:9" ht="12.75" hidden="1" customHeight="1" x14ac:dyDescent="0.2">
      <c r="C4" s="31"/>
      <c r="D4" s="31"/>
      <c r="E4" s="30"/>
      <c r="F4" s="30"/>
      <c r="G4" s="30"/>
      <c r="H4" s="30"/>
      <c r="I4" s="30"/>
    </row>
    <row r="5" spans="3:9" ht="12.75" customHeight="1" x14ac:dyDescent="0.2">
      <c r="C5" s="31"/>
      <c r="D5" s="31"/>
      <c r="E5" s="30"/>
      <c r="F5" s="30"/>
      <c r="G5" s="30"/>
      <c r="H5" s="30"/>
      <c r="I5" s="30"/>
    </row>
    <row r="6" spans="3:9" ht="12.75" customHeight="1" x14ac:dyDescent="0.2">
      <c r="C6" s="31"/>
      <c r="D6" s="31"/>
      <c r="E6" s="30"/>
      <c r="F6" s="30"/>
      <c r="G6" s="30"/>
      <c r="H6" s="30"/>
      <c r="I6" s="30"/>
    </row>
    <row r="7" spans="3:9" ht="12.75" customHeight="1" x14ac:dyDescent="0.2">
      <c r="C7" s="31"/>
      <c r="D7" s="31"/>
      <c r="E7" s="30"/>
      <c r="F7" s="30"/>
      <c r="G7" s="30"/>
      <c r="H7" s="30"/>
      <c r="I7" s="30"/>
    </row>
    <row r="8" spans="3:9" ht="12.75" customHeight="1" x14ac:dyDescent="0.2">
      <c r="C8" s="31"/>
      <c r="D8" s="31"/>
      <c r="E8" s="30"/>
      <c r="F8" s="30"/>
      <c r="G8" s="30"/>
      <c r="H8" s="30"/>
      <c r="I8" s="30"/>
    </row>
    <row r="9" spans="3:9" ht="12.75" customHeight="1" x14ac:dyDescent="0.2">
      <c r="C9" s="31"/>
      <c r="D9" s="31"/>
      <c r="E9" s="30"/>
      <c r="F9" s="30"/>
      <c r="G9" s="30"/>
      <c r="H9" s="30"/>
      <c r="I9" s="30"/>
    </row>
    <row r="10" spans="3:9" ht="12.75" customHeight="1" x14ac:dyDescent="0.2">
      <c r="C10" s="31"/>
      <c r="D10" s="31"/>
      <c r="E10" s="30"/>
      <c r="F10" s="30"/>
      <c r="G10" s="30"/>
      <c r="H10" s="30"/>
      <c r="I10" s="30"/>
    </row>
    <row r="11" spans="3:9" ht="12.75" customHeight="1" x14ac:dyDescent="0.2">
      <c r="C11" s="31"/>
      <c r="D11" s="31"/>
      <c r="E11" s="30"/>
      <c r="F11" s="30"/>
      <c r="G11" s="30"/>
      <c r="H11" s="30"/>
      <c r="I11" s="30"/>
    </row>
    <row r="12" spans="3:9" ht="12.75" customHeight="1" x14ac:dyDescent="0.2">
      <c r="C12" s="31"/>
      <c r="D12" s="31"/>
      <c r="E12" s="30"/>
      <c r="F12" s="30"/>
      <c r="G12" s="30"/>
      <c r="H12" s="30"/>
      <c r="I12" s="30"/>
    </row>
    <row r="13" spans="3:9" ht="12.75" customHeight="1" x14ac:dyDescent="0.2">
      <c r="C13" s="31"/>
      <c r="D13" s="31"/>
      <c r="E13" s="30"/>
      <c r="F13" s="30"/>
      <c r="G13" s="30"/>
      <c r="H13" s="30"/>
      <c r="I13" s="30"/>
    </row>
    <row r="14" spans="3:9" ht="12.75" customHeight="1" x14ac:dyDescent="0.2">
      <c r="C14" s="31"/>
      <c r="D14" s="31"/>
      <c r="E14" s="30"/>
      <c r="F14" s="30"/>
      <c r="G14" s="30"/>
      <c r="H14" s="30"/>
      <c r="I14" s="30"/>
    </row>
    <row r="15" spans="3:9" ht="12.75" customHeight="1" x14ac:dyDescent="0.2">
      <c r="C15" s="31"/>
      <c r="D15" s="31"/>
      <c r="E15" s="30"/>
      <c r="F15" s="30"/>
      <c r="G15" s="30"/>
      <c r="H15" s="30"/>
      <c r="I15" s="30"/>
    </row>
    <row r="16" spans="3:9" ht="12.75" customHeight="1" x14ac:dyDescent="0.2">
      <c r="C16" s="31"/>
      <c r="D16" s="31"/>
      <c r="E16" s="30"/>
      <c r="F16" s="30"/>
      <c r="G16" s="30"/>
      <c r="H16" s="30"/>
      <c r="I16" s="30"/>
    </row>
    <row r="17" spans="3:11" ht="12.75" customHeight="1" x14ac:dyDescent="0.2">
      <c r="C17" s="31"/>
      <c r="D17" s="31"/>
      <c r="E17" s="30"/>
      <c r="F17" s="30"/>
      <c r="G17" s="30"/>
      <c r="H17" s="30"/>
      <c r="I17" s="30"/>
    </row>
    <row r="18" spans="3:11" ht="12.75" customHeight="1" x14ac:dyDescent="0.2">
      <c r="C18" s="31"/>
      <c r="D18" s="31"/>
      <c r="E18" s="30"/>
      <c r="F18" s="30"/>
      <c r="G18" s="30"/>
      <c r="H18" s="30"/>
      <c r="I18" s="30"/>
    </row>
    <row r="19" spans="3:11" ht="12.75" customHeight="1" x14ac:dyDescent="0.2">
      <c r="C19" s="31"/>
      <c r="D19" s="31"/>
      <c r="E19" s="30"/>
      <c r="F19" s="30"/>
      <c r="G19" s="30"/>
      <c r="H19" s="30"/>
      <c r="I19" s="30"/>
    </row>
    <row r="20" spans="3:11" ht="14.25" x14ac:dyDescent="0.2">
      <c r="C20" s="54" t="s">
        <v>43</v>
      </c>
      <c r="D20" s="54"/>
      <c r="E20" s="54"/>
      <c r="F20" s="54"/>
      <c r="G20" s="54"/>
      <c r="H20" s="54"/>
      <c r="I20" s="54"/>
    </row>
    <row r="21" spans="3:11" x14ac:dyDescent="0.2">
      <c r="C21" s="49" t="s">
        <v>42</v>
      </c>
      <c r="D21" s="49"/>
      <c r="E21" s="49"/>
      <c r="F21" s="49"/>
      <c r="G21" s="49"/>
      <c r="H21" s="49"/>
      <c r="I21" s="49"/>
    </row>
    <row r="22" spans="3:11" x14ac:dyDescent="0.2">
      <c r="C22" s="49" t="s">
        <v>41</v>
      </c>
      <c r="D22" s="49"/>
      <c r="E22" s="49"/>
      <c r="F22" s="49"/>
      <c r="G22" s="49"/>
      <c r="H22" s="49"/>
      <c r="I22" s="49"/>
    </row>
    <row r="23" spans="3:11" ht="6" customHeight="1" thickBot="1" x14ac:dyDescent="0.25">
      <c r="C23" s="59"/>
      <c r="D23" s="59"/>
      <c r="E23" s="59"/>
      <c r="F23" s="59"/>
      <c r="G23" s="59"/>
      <c r="H23" s="59"/>
      <c r="I23" s="59"/>
    </row>
    <row r="24" spans="3:11" ht="57.75" customHeight="1" thickBot="1" x14ac:dyDescent="0.25">
      <c r="C24" s="25" t="s">
        <v>31</v>
      </c>
      <c r="D24" s="28" t="s">
        <v>30</v>
      </c>
      <c r="E24" s="27" t="s">
        <v>29</v>
      </c>
      <c r="F24" s="27" t="s">
        <v>28</v>
      </c>
      <c r="G24" s="27" t="s">
        <v>27</v>
      </c>
      <c r="H24" s="27" t="s">
        <v>26</v>
      </c>
      <c r="I24" s="28" t="s">
        <v>40</v>
      </c>
    </row>
    <row r="25" spans="3:11" ht="13.5" customHeight="1" thickBot="1" x14ac:dyDescent="0.25">
      <c r="C25" s="56" t="s">
        <v>39</v>
      </c>
      <c r="D25" s="57"/>
      <c r="E25" s="57"/>
      <c r="F25" s="57"/>
      <c r="G25" s="57"/>
      <c r="H25" s="57"/>
      <c r="I25" s="58"/>
    </row>
    <row r="26" spans="3:11" ht="13.5" customHeight="1" thickBot="1" x14ac:dyDescent="0.25">
      <c r="C26" s="14" t="s">
        <v>38</v>
      </c>
      <c r="D26" s="18">
        <v>238541.3899999999</v>
      </c>
      <c r="E26" s="21">
        <v>1155070.1100000001</v>
      </c>
      <c r="F26" s="21">
        <v>1158186.8799999999</v>
      </c>
      <c r="G26" s="21">
        <v>1185894.32</v>
      </c>
      <c r="H26" s="21">
        <f>+D26+E26-F26</f>
        <v>235424.62000000011</v>
      </c>
      <c r="I26" s="50" t="s">
        <v>37</v>
      </c>
      <c r="K26" s="29">
        <f>39634.8+197603.65</f>
        <v>237238.45</v>
      </c>
    </row>
    <row r="27" spans="3:11" ht="13.5" customHeight="1" thickBot="1" x14ac:dyDescent="0.25">
      <c r="C27" s="14" t="s">
        <v>36</v>
      </c>
      <c r="D27" s="18">
        <v>173888.64000000001</v>
      </c>
      <c r="E27" s="17">
        <v>494165.4</v>
      </c>
      <c r="F27" s="17">
        <v>470420.85</v>
      </c>
      <c r="G27" s="21">
        <v>463113.15</v>
      </c>
      <c r="H27" s="21">
        <f>+D27+E27-F27</f>
        <v>197633.19000000006</v>
      </c>
      <c r="I27" s="51"/>
      <c r="K27" s="29">
        <f>185170.05-10468.11+30793.57</f>
        <v>205495.51</v>
      </c>
    </row>
    <row r="28" spans="3:11" ht="13.5" customHeight="1" thickBot="1" x14ac:dyDescent="0.25">
      <c r="C28" s="14" t="s">
        <v>35</v>
      </c>
      <c r="D28" s="18">
        <v>49479.099999999977</v>
      </c>
      <c r="E28" s="17">
        <v>311024.81</v>
      </c>
      <c r="F28" s="17">
        <v>275389.94</v>
      </c>
      <c r="G28" s="21">
        <v>251000.46</v>
      </c>
      <c r="H28" s="21">
        <f>+D28+E28-F28</f>
        <v>85113.969999999972</v>
      </c>
      <c r="I28" s="51"/>
      <c r="K28" s="1">
        <f>6987.71+81161.17-12425.13+0.59</f>
        <v>75724.34</v>
      </c>
    </row>
    <row r="29" spans="3:11" ht="13.5" customHeight="1" thickBot="1" x14ac:dyDescent="0.25">
      <c r="C29" s="14" t="s">
        <v>34</v>
      </c>
      <c r="D29" s="18">
        <v>30642.739999999991</v>
      </c>
      <c r="E29" s="17">
        <v>221867.95</v>
      </c>
      <c r="F29" s="17">
        <v>193025.71</v>
      </c>
      <c r="G29" s="21">
        <v>185348.75</v>
      </c>
      <c r="H29" s="21">
        <f>+D29+E29-F29</f>
        <v>59484.98000000001</v>
      </c>
      <c r="I29" s="51"/>
      <c r="K29" s="1">
        <f>2376.49+28525.48-4359.92+3435.35-7.67+38582.14-1424.96</f>
        <v>67126.909999999989</v>
      </c>
    </row>
    <row r="30" spans="3:11" ht="13.5" customHeight="1" thickBot="1" x14ac:dyDescent="0.25">
      <c r="C30" s="14" t="s">
        <v>33</v>
      </c>
      <c r="D30" s="18">
        <v>3399.070000000007</v>
      </c>
      <c r="E30" s="17">
        <f>1491.31+621.9+9790.02</f>
        <v>11903.23</v>
      </c>
      <c r="F30" s="17">
        <f>9021.47+0.49-154.58+597.85+1304.8</f>
        <v>10770.029999999999</v>
      </c>
      <c r="G30" s="21">
        <f>+E30</f>
        <v>11903.23</v>
      </c>
      <c r="H30" s="21">
        <f>+D30+E30-F30</f>
        <v>4532.2700000000077</v>
      </c>
      <c r="I30" s="52"/>
      <c r="K30" s="1">
        <f>1.91+0.27+1336.25-2.32+1916.35-109.88+136.25-165.31</f>
        <v>3113.52</v>
      </c>
    </row>
    <row r="31" spans="3:11" ht="13.5" customHeight="1" thickBot="1" x14ac:dyDescent="0.25">
      <c r="C31" s="14" t="s">
        <v>8</v>
      </c>
      <c r="D31" s="13">
        <f>SUM(D26:D30)</f>
        <v>495950.93999999989</v>
      </c>
      <c r="E31" s="13">
        <f>SUM(E26:E30)</f>
        <v>2194031.5000000005</v>
      </c>
      <c r="F31" s="13">
        <f>SUM(F26:F30)</f>
        <v>2107793.4099999997</v>
      </c>
      <c r="G31" s="13">
        <f>SUM(G26:G30)</f>
        <v>2097259.91</v>
      </c>
      <c r="H31" s="13">
        <f>SUM(H26:H30)</f>
        <v>582189.03000000014</v>
      </c>
      <c r="I31" s="14"/>
    </row>
    <row r="32" spans="3:11" ht="13.5" customHeight="1" thickBot="1" x14ac:dyDescent="0.25">
      <c r="C32" s="55" t="s">
        <v>32</v>
      </c>
      <c r="D32" s="55"/>
      <c r="E32" s="55"/>
      <c r="F32" s="55"/>
      <c r="G32" s="55"/>
      <c r="H32" s="55"/>
      <c r="I32" s="55"/>
    </row>
    <row r="33" spans="3:11" ht="51" customHeight="1" thickBot="1" x14ac:dyDescent="0.25">
      <c r="C33" s="20" t="s">
        <v>31</v>
      </c>
      <c r="D33" s="28" t="s">
        <v>30</v>
      </c>
      <c r="E33" s="27" t="s">
        <v>29</v>
      </c>
      <c r="F33" s="27" t="s">
        <v>28</v>
      </c>
      <c r="G33" s="27" t="s">
        <v>27</v>
      </c>
      <c r="H33" s="27" t="s">
        <v>26</v>
      </c>
      <c r="I33" s="26" t="s">
        <v>25</v>
      </c>
    </row>
    <row r="34" spans="3:11" ht="25.5" customHeight="1" thickBot="1" x14ac:dyDescent="0.25">
      <c r="C34" s="25" t="s">
        <v>24</v>
      </c>
      <c r="D34" s="24">
        <v>135928.22999999998</v>
      </c>
      <c r="E34" s="16">
        <v>1159776.6000000001</v>
      </c>
      <c r="F34" s="16">
        <v>1081584.27</v>
      </c>
      <c r="G34" s="16">
        <f>+E34</f>
        <v>1159776.6000000001</v>
      </c>
      <c r="H34" s="16">
        <f t="shared" ref="H34:H43" si="0">+D34+E34-F34</f>
        <v>214120.56000000006</v>
      </c>
      <c r="I34" s="60" t="s">
        <v>23</v>
      </c>
      <c r="J34" s="23">
        <f>119032.54-440.23+31.08-5.03+129.54-20.98+6.63-0.83+62.42-7.8-D34</f>
        <v>-17140.889999999985</v>
      </c>
      <c r="K34" s="23">
        <f>128795.06-268.65+890.18+3590+184.82-1.78+1633.81+3.98-0.83+37.43-7.8-H34</f>
        <v>-79264.340000000026</v>
      </c>
    </row>
    <row r="35" spans="3:11" ht="14.25" customHeight="1" thickBot="1" x14ac:dyDescent="0.25">
      <c r="C35" s="14" t="s">
        <v>22</v>
      </c>
      <c r="D35" s="18">
        <v>27226.149999999994</v>
      </c>
      <c r="E35" s="21">
        <v>233499.48</v>
      </c>
      <c r="F35" s="21">
        <v>217507.83</v>
      </c>
      <c r="G35" s="16">
        <v>436029.16</v>
      </c>
      <c r="H35" s="16">
        <f t="shared" si="0"/>
        <v>43217.800000000017</v>
      </c>
      <c r="I35" s="61"/>
      <c r="J35" s="23">
        <f>25685.39-54.09</f>
        <v>25631.3</v>
      </c>
    </row>
    <row r="36" spans="3:11" ht="13.5" customHeight="1" thickBot="1" x14ac:dyDescent="0.25">
      <c r="C36" s="20" t="s">
        <v>21</v>
      </c>
      <c r="D36" s="22">
        <v>14641.73000000001</v>
      </c>
      <c r="E36" s="21">
        <v>144734.16</v>
      </c>
      <c r="F36" s="21">
        <v>135325.53</v>
      </c>
      <c r="G36" s="16"/>
      <c r="H36" s="16">
        <f t="shared" si="0"/>
        <v>24050.360000000015</v>
      </c>
      <c r="I36" s="12"/>
    </row>
    <row r="37" spans="3:11" ht="12.75" customHeight="1" thickBot="1" x14ac:dyDescent="0.25">
      <c r="C37" s="14" t="s">
        <v>20</v>
      </c>
      <c r="D37" s="18">
        <v>16375.459999999992</v>
      </c>
      <c r="E37" s="21">
        <v>133794.35999999999</v>
      </c>
      <c r="F37" s="21">
        <v>125203.62</v>
      </c>
      <c r="G37" s="16">
        <f>+E37</f>
        <v>133794.35999999999</v>
      </c>
      <c r="H37" s="16">
        <f t="shared" si="0"/>
        <v>24966.199999999983</v>
      </c>
      <c r="I37" s="19" t="s">
        <v>19</v>
      </c>
      <c r="J37" s="1">
        <f>16012.73-30.99</f>
        <v>15981.74</v>
      </c>
    </row>
    <row r="38" spans="3:11" ht="27" customHeight="1" thickBot="1" x14ac:dyDescent="0.25">
      <c r="C38" s="14" t="s">
        <v>18</v>
      </c>
      <c r="D38" s="18">
        <v>30765.00999999998</v>
      </c>
      <c r="E38" s="21">
        <v>254086.32</v>
      </c>
      <c r="F38" s="21">
        <v>236514.93</v>
      </c>
      <c r="G38" s="16">
        <v>289722.90999999997</v>
      </c>
      <c r="H38" s="16">
        <f t="shared" si="0"/>
        <v>48336.399999999965</v>
      </c>
      <c r="I38" s="15" t="s">
        <v>17</v>
      </c>
      <c r="J38" s="1">
        <f>4285.98+21113.1-93.86</f>
        <v>25305.219999999998</v>
      </c>
      <c r="K38" s="1">
        <f>2613.06+6847.35+18487.33-58.86</f>
        <v>27888.880000000001</v>
      </c>
    </row>
    <row r="39" spans="3:11" ht="27.75" customHeight="1" thickBot="1" x14ac:dyDescent="0.25">
      <c r="C39" s="14" t="s">
        <v>16</v>
      </c>
      <c r="D39" s="18">
        <v>1449.9900000000016</v>
      </c>
      <c r="E39" s="17">
        <v>13509.24</v>
      </c>
      <c r="F39" s="17">
        <v>12459.95</v>
      </c>
      <c r="G39" s="16">
        <f>+E39</f>
        <v>13509.24</v>
      </c>
      <c r="H39" s="16">
        <f t="shared" si="0"/>
        <v>2499.2800000000007</v>
      </c>
      <c r="I39" s="15" t="s">
        <v>15</v>
      </c>
      <c r="J39" s="1">
        <f>1483.63-3.13</f>
        <v>1480.5</v>
      </c>
    </row>
    <row r="40" spans="3:11" ht="13.5" customHeight="1" thickBot="1" x14ac:dyDescent="0.25">
      <c r="C40" s="20" t="s">
        <v>14</v>
      </c>
      <c r="D40" s="18">
        <v>20492.729999999952</v>
      </c>
      <c r="E40" s="17">
        <v>129056.34</v>
      </c>
      <c r="F40" s="17">
        <v>128798.04</v>
      </c>
      <c r="G40" s="16">
        <f>+E40</f>
        <v>129056.34</v>
      </c>
      <c r="H40" s="16">
        <f t="shared" si="0"/>
        <v>20751.029999999955</v>
      </c>
      <c r="I40" s="19"/>
    </row>
    <row r="41" spans="3:11" ht="13.5" customHeight="1" thickBot="1" x14ac:dyDescent="0.25">
      <c r="C41" s="20" t="s">
        <v>13</v>
      </c>
      <c r="D41" s="18">
        <v>23535.07</v>
      </c>
      <c r="E41" s="17">
        <f>18603.95+10420.11</f>
        <v>29024.06</v>
      </c>
      <c r="F41" s="17">
        <f>28986.42+14481.63</f>
        <v>43468.049999999996</v>
      </c>
      <c r="G41" s="16">
        <f>+E41</f>
        <v>29024.06</v>
      </c>
      <c r="H41" s="16">
        <f t="shared" si="0"/>
        <v>9091.080000000009</v>
      </c>
      <c r="I41" s="19"/>
      <c r="J41" s="1">
        <f>247.06+183.51</f>
        <v>430.57</v>
      </c>
      <c r="K41" s="1">
        <f>2693.32+1494.14</f>
        <v>4187.46</v>
      </c>
    </row>
    <row r="42" spans="3:11" ht="13.5" customHeight="1" thickBot="1" x14ac:dyDescent="0.25">
      <c r="C42" s="20" t="s">
        <v>12</v>
      </c>
      <c r="D42" s="18">
        <v>7178.9300000000076</v>
      </c>
      <c r="E42" s="17">
        <f>64782.06+13983.4</f>
        <v>78765.459999999992</v>
      </c>
      <c r="F42" s="17">
        <f>59408.02+12603.06-50.36-14.76</f>
        <v>71945.960000000006</v>
      </c>
      <c r="G42" s="16">
        <f>+E42</f>
        <v>78765.459999999992</v>
      </c>
      <c r="H42" s="16">
        <f t="shared" si="0"/>
        <v>13998.429999999993</v>
      </c>
      <c r="I42" s="19" t="s">
        <v>11</v>
      </c>
    </row>
    <row r="43" spans="3:11" ht="13.5" customHeight="1" thickBot="1" x14ac:dyDescent="0.25">
      <c r="C43" s="14" t="s">
        <v>10</v>
      </c>
      <c r="D43" s="18">
        <v>4278.9099999999962</v>
      </c>
      <c r="E43" s="17">
        <v>37953.24</v>
      </c>
      <c r="F43" s="17">
        <v>35173.129999999997</v>
      </c>
      <c r="G43" s="16">
        <f>+E43</f>
        <v>37953.24</v>
      </c>
      <c r="H43" s="16">
        <f t="shared" si="0"/>
        <v>7059.0199999999968</v>
      </c>
      <c r="I43" s="15" t="s">
        <v>9</v>
      </c>
      <c r="J43" s="1">
        <f>4184.78-8.79</f>
        <v>4175.99</v>
      </c>
    </row>
    <row r="44" spans="3:11" s="11" customFormat="1" ht="13.5" customHeight="1" thickBot="1" x14ac:dyDescent="0.25">
      <c r="C44" s="14" t="s">
        <v>8</v>
      </c>
      <c r="D44" s="13">
        <f>SUM(D34:D43)</f>
        <v>281872.20999999985</v>
      </c>
      <c r="E44" s="13">
        <f>SUM(E34:E43)</f>
        <v>2214199.2600000002</v>
      </c>
      <c r="F44" s="13">
        <f>SUM(F34:F43)</f>
        <v>2087981.3099999998</v>
      </c>
      <c r="G44" s="13">
        <f>SUM(G34:G43)</f>
        <v>2307631.37</v>
      </c>
      <c r="H44" s="13">
        <f>SUM(H34:H43)</f>
        <v>408090.16000000003</v>
      </c>
      <c r="I44" s="12"/>
    </row>
    <row r="45" spans="3:11" ht="13.5" customHeight="1" thickBot="1" x14ac:dyDescent="0.25">
      <c r="C45" s="62" t="s">
        <v>7</v>
      </c>
      <c r="D45" s="62"/>
      <c r="E45" s="62"/>
      <c r="F45" s="62"/>
      <c r="G45" s="62"/>
      <c r="H45" s="62"/>
      <c r="I45" s="62"/>
    </row>
    <row r="46" spans="3:11" ht="39" customHeight="1" thickBot="1" x14ac:dyDescent="0.25">
      <c r="C46" s="10" t="s">
        <v>6</v>
      </c>
      <c r="D46" s="53" t="s">
        <v>5</v>
      </c>
      <c r="E46" s="53"/>
      <c r="F46" s="53"/>
      <c r="G46" s="53"/>
      <c r="H46" s="53"/>
      <c r="I46" s="9" t="s">
        <v>4</v>
      </c>
    </row>
    <row r="47" spans="3:11" ht="20.25" customHeight="1" x14ac:dyDescent="0.3">
      <c r="C47" s="8" t="s">
        <v>3</v>
      </c>
      <c r="D47" s="8"/>
      <c r="E47" s="8"/>
      <c r="F47" s="8"/>
      <c r="G47" s="8"/>
      <c r="H47" s="7">
        <f>+H31+H44</f>
        <v>990279.19000000018</v>
      </c>
    </row>
    <row r="48" spans="3:11" ht="15" hidden="1" x14ac:dyDescent="0.25">
      <c r="C48" s="5" t="s">
        <v>2</v>
      </c>
      <c r="D48" s="5"/>
    </row>
    <row r="49" spans="3:8" ht="12.75" hidden="1" customHeight="1" x14ac:dyDescent="0.2">
      <c r="C49" s="6" t="s">
        <v>1</v>
      </c>
    </row>
    <row r="50" spans="3:8" x14ac:dyDescent="0.2">
      <c r="C50" s="1"/>
      <c r="D50" s="1"/>
      <c r="E50" s="1"/>
      <c r="F50" s="1"/>
      <c r="G50" s="1"/>
      <c r="H50" s="1"/>
    </row>
    <row r="51" spans="3:8" ht="15" hidden="1" customHeight="1" x14ac:dyDescent="0.25">
      <c r="C51" s="5"/>
      <c r="D51" s="4"/>
      <c r="E51" s="4"/>
      <c r="F51" s="4"/>
      <c r="G51" s="4"/>
      <c r="H51" s="4">
        <f>48336.4+214120.56+7059.02+24966.2+2499.28+5697.43+3393.65+43217.8+24050.36+20751.03+14.32+11437.64+1.7+2544.77</f>
        <v>408090.16000000015</v>
      </c>
    </row>
    <row r="52" spans="3:8" x14ac:dyDescent="0.2">
      <c r="D52" s="3"/>
    </row>
    <row r="53" spans="3:8" x14ac:dyDescent="0.2">
      <c r="C53" s="2" t="s">
        <v>0</v>
      </c>
      <c r="E53" s="3">
        <f>+E44+E31+5580</f>
        <v>4413810.7600000007</v>
      </c>
      <c r="F53" s="3"/>
      <c r="G53" s="3">
        <f>+G44+G31</f>
        <v>4404891.28</v>
      </c>
      <c r="H53" s="3"/>
    </row>
  </sheetData>
  <mergeCells count="10">
    <mergeCell ref="C22:I22"/>
    <mergeCell ref="I26:I30"/>
    <mergeCell ref="D46:H46"/>
    <mergeCell ref="C20:I20"/>
    <mergeCell ref="C21:I21"/>
    <mergeCell ref="C32:I32"/>
    <mergeCell ref="C25:I25"/>
    <mergeCell ref="C23:I23"/>
    <mergeCell ref="I34:I35"/>
    <mergeCell ref="C45:I45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17"/>
  <sheetViews>
    <sheetView zoomScaleNormal="100" zoomScaleSheetLayoutView="120" workbookViewId="0">
      <selection activeCell="F11" sqref="F11"/>
    </sheetView>
  </sheetViews>
  <sheetFormatPr defaultRowHeight="15" x14ac:dyDescent="0.25"/>
  <cols>
    <col min="1" max="1" width="4.5703125" style="37" customWidth="1"/>
    <col min="2" max="2" width="15.85546875" style="37" customWidth="1"/>
    <col min="3" max="3" width="13.28515625" style="37" hidden="1" customWidth="1"/>
    <col min="4" max="4" width="12.140625" style="37" customWidth="1"/>
    <col min="5" max="5" width="21.42578125" style="37" customWidth="1"/>
    <col min="6" max="6" width="13.28515625" style="37" customWidth="1"/>
    <col min="7" max="7" width="15.28515625" style="37" customWidth="1"/>
    <col min="8" max="8" width="15.140625" style="37" customWidth="1"/>
    <col min="9" max="9" width="14.28515625" style="37" customWidth="1"/>
    <col min="10" max="16384" width="9.140625" style="37"/>
  </cols>
  <sheetData>
    <row r="5" spans="1:9" ht="30" customHeight="1" x14ac:dyDescent="0.25">
      <c r="A5" s="63" t="s">
        <v>55</v>
      </c>
      <c r="B5" s="63"/>
      <c r="C5" s="63"/>
      <c r="D5" s="63"/>
      <c r="E5" s="63"/>
      <c r="F5" s="63"/>
      <c r="G5" s="63"/>
      <c r="H5" s="63"/>
      <c r="I5" s="48"/>
    </row>
    <row r="7" spans="1:9" x14ac:dyDescent="0.25">
      <c r="B7" s="45" t="s">
        <v>54</v>
      </c>
      <c r="C7" s="42"/>
      <c r="D7" s="42"/>
      <c r="E7" s="42"/>
      <c r="F7" s="38">
        <v>14641.73</v>
      </c>
    </row>
    <row r="8" spans="1:9" x14ac:dyDescent="0.25">
      <c r="B8" s="45" t="s">
        <v>53</v>
      </c>
      <c r="C8" s="42"/>
      <c r="D8" s="42"/>
      <c r="E8" s="42"/>
      <c r="F8" s="41">
        <v>144734.16</v>
      </c>
    </row>
    <row r="9" spans="1:9" x14ac:dyDescent="0.25">
      <c r="B9" s="45" t="s">
        <v>52</v>
      </c>
      <c r="C9" s="42"/>
      <c r="D9" s="42"/>
      <c r="E9" s="42"/>
      <c r="F9" s="47">
        <v>135325.53</v>
      </c>
    </row>
    <row r="10" spans="1:9" hidden="1" x14ac:dyDescent="0.25">
      <c r="B10" s="45" t="s">
        <v>51</v>
      </c>
      <c r="C10" s="42"/>
      <c r="D10" s="42"/>
      <c r="E10" s="42"/>
      <c r="F10" s="41"/>
    </row>
    <row r="11" spans="1:9" x14ac:dyDescent="0.25">
      <c r="B11" s="45" t="s">
        <v>50</v>
      </c>
      <c r="C11" s="42"/>
      <c r="D11" s="42"/>
      <c r="E11" s="42"/>
      <c r="F11" s="38">
        <f>F7+F8-F9</f>
        <v>24050.360000000015</v>
      </c>
    </row>
    <row r="12" spans="1:9" x14ac:dyDescent="0.25">
      <c r="B12" s="46"/>
      <c r="C12" s="46"/>
      <c r="D12" s="46"/>
      <c r="E12" s="46"/>
      <c r="F12" s="46"/>
      <c r="G12" s="46"/>
    </row>
    <row r="13" spans="1:9" x14ac:dyDescent="0.25">
      <c r="B13" s="45" t="s">
        <v>49</v>
      </c>
      <c r="C13" s="42"/>
      <c r="D13" s="42"/>
      <c r="E13" s="42"/>
      <c r="F13" s="42"/>
      <c r="G13" s="38">
        <v>130553.36</v>
      </c>
    </row>
    <row r="14" spans="1:9" x14ac:dyDescent="0.25">
      <c r="B14" s="45" t="s">
        <v>48</v>
      </c>
      <c r="C14" s="42"/>
      <c r="D14" s="42"/>
      <c r="E14" s="42"/>
      <c r="F14" s="42"/>
      <c r="G14" s="41">
        <f>+F8</f>
        <v>144734.16</v>
      </c>
    </row>
    <row r="15" spans="1:9" x14ac:dyDescent="0.25">
      <c r="B15" s="43" t="s">
        <v>47</v>
      </c>
      <c r="C15" s="44"/>
      <c r="D15" s="44"/>
      <c r="E15" s="42"/>
      <c r="F15" s="42"/>
      <c r="G15" s="41"/>
    </row>
    <row r="16" spans="1:9" x14ac:dyDescent="0.25">
      <c r="B16" s="43" t="s">
        <v>46</v>
      </c>
      <c r="C16" s="42"/>
      <c r="D16" s="42"/>
      <c r="E16" s="42"/>
      <c r="F16" s="42"/>
      <c r="G16" s="41">
        <v>0</v>
      </c>
    </row>
    <row r="17" spans="2:7" x14ac:dyDescent="0.25">
      <c r="B17" s="40" t="s">
        <v>45</v>
      </c>
      <c r="C17" s="39"/>
      <c r="D17" s="39"/>
      <c r="E17" s="39"/>
      <c r="F17" s="39"/>
      <c r="G17" s="38">
        <f>G13+G14+G15-G16</f>
        <v>275287.52</v>
      </c>
    </row>
  </sheetData>
  <mergeCells count="1">
    <mergeCell ref="A5:H5"/>
  </mergeCells>
  <printOptions horizontalCentered="1"/>
  <pageMargins left="0.31496062992125984" right="0.11811023622047245" top="0.35433070866141736" bottom="0.15748031496062992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0"/>
  <sheetViews>
    <sheetView topLeftCell="A18" zoomScaleNormal="100" zoomScaleSheetLayoutView="120" workbookViewId="0">
      <selection activeCell="G24" sqref="G24"/>
    </sheetView>
  </sheetViews>
  <sheetFormatPr defaultRowHeight="15" x14ac:dyDescent="0.25"/>
  <cols>
    <col min="1" max="1" width="4.5703125" style="64" customWidth="1"/>
    <col min="2" max="2" width="12.42578125" style="64" customWidth="1"/>
    <col min="3" max="3" width="13.28515625" style="64" hidden="1" customWidth="1"/>
    <col min="4" max="4" width="12.140625" style="64" customWidth="1"/>
    <col min="5" max="5" width="13.5703125" style="64" customWidth="1"/>
    <col min="6" max="6" width="13.28515625" style="64" customWidth="1"/>
    <col min="7" max="7" width="14.28515625" style="64" customWidth="1"/>
    <col min="8" max="8" width="15.140625" style="64" customWidth="1"/>
    <col min="9" max="9" width="13.85546875" style="64" customWidth="1"/>
    <col min="10" max="16384" width="9.140625" style="64"/>
  </cols>
  <sheetData>
    <row r="13" spans="1:9" x14ac:dyDescent="0.25">
      <c r="A13" s="71" t="s">
        <v>80</v>
      </c>
      <c r="B13" s="71"/>
      <c r="C13" s="71"/>
      <c r="D13" s="71"/>
      <c r="E13" s="71"/>
      <c r="F13" s="71"/>
      <c r="G13" s="71"/>
      <c r="H13" s="71"/>
      <c r="I13" s="71"/>
    </row>
    <row r="14" spans="1:9" x14ac:dyDescent="0.25">
      <c r="A14" s="71" t="s">
        <v>79</v>
      </c>
      <c r="B14" s="71"/>
      <c r="C14" s="71"/>
      <c r="D14" s="71"/>
      <c r="E14" s="71"/>
      <c r="F14" s="71"/>
      <c r="G14" s="71"/>
      <c r="H14" s="71"/>
      <c r="I14" s="71"/>
    </row>
    <row r="15" spans="1:9" x14ac:dyDescent="0.25">
      <c r="A15" s="71" t="s">
        <v>78</v>
      </c>
      <c r="B15" s="71"/>
      <c r="C15" s="71"/>
      <c r="D15" s="71"/>
      <c r="E15" s="71"/>
      <c r="F15" s="71"/>
      <c r="G15" s="71"/>
      <c r="H15" s="71"/>
      <c r="I15" s="71"/>
    </row>
    <row r="16" spans="1:9" ht="60" x14ac:dyDescent="0.25">
      <c r="A16" s="69" t="s">
        <v>77</v>
      </c>
      <c r="B16" s="69" t="s">
        <v>76</v>
      </c>
      <c r="C16" s="69" t="s">
        <v>75</v>
      </c>
      <c r="D16" s="69" t="s">
        <v>74</v>
      </c>
      <c r="E16" s="69" t="s">
        <v>73</v>
      </c>
      <c r="F16" s="70" t="s">
        <v>72</v>
      </c>
      <c r="G16" s="70" t="s">
        <v>71</v>
      </c>
      <c r="H16" s="69" t="s">
        <v>70</v>
      </c>
      <c r="I16" s="69" t="s">
        <v>69</v>
      </c>
    </row>
    <row r="17" spans="1:9" x14ac:dyDescent="0.25">
      <c r="A17" s="68" t="s">
        <v>68</v>
      </c>
      <c r="B17" s="67">
        <v>516.53161999999998</v>
      </c>
      <c r="C17" s="67"/>
      <c r="D17" s="67">
        <v>233.49948000000001</v>
      </c>
      <c r="E17" s="67">
        <v>217.50783000000001</v>
      </c>
      <c r="F17" s="67">
        <v>5.58</v>
      </c>
      <c r="G17" s="67">
        <v>436.02915999999999</v>
      </c>
      <c r="H17" s="67">
        <v>43.217799999999997</v>
      </c>
      <c r="I17" s="67">
        <f>B17+D17+F17-G17</f>
        <v>319.58193999999997</v>
      </c>
    </row>
    <row r="19" spans="1:9" x14ac:dyDescent="0.25">
      <c r="A19" s="64" t="s">
        <v>67</v>
      </c>
    </row>
    <row r="20" spans="1:9" x14ac:dyDescent="0.25">
      <c r="A20" s="65" t="s">
        <v>66</v>
      </c>
    </row>
    <row r="21" spans="1:9" x14ac:dyDescent="0.25">
      <c r="A21" s="66" t="s">
        <v>65</v>
      </c>
    </row>
    <row r="22" spans="1:9" x14ac:dyDescent="0.25">
      <c r="A22" s="66" t="s">
        <v>64</v>
      </c>
    </row>
    <row r="23" spans="1:9" x14ac:dyDescent="0.25">
      <c r="A23" s="66" t="s">
        <v>63</v>
      </c>
    </row>
    <row r="24" spans="1:9" x14ac:dyDescent="0.25">
      <c r="A24" s="66" t="s">
        <v>62</v>
      </c>
    </row>
    <row r="25" spans="1:9" x14ac:dyDescent="0.25">
      <c r="A25" s="66" t="s">
        <v>61</v>
      </c>
    </row>
    <row r="26" spans="1:9" x14ac:dyDescent="0.25">
      <c r="A26" s="65" t="s">
        <v>60</v>
      </c>
    </row>
    <row r="27" spans="1:9" x14ac:dyDescent="0.25">
      <c r="A27" s="64" t="s">
        <v>59</v>
      </c>
    </row>
    <row r="28" spans="1:9" x14ac:dyDescent="0.25">
      <c r="A28" s="64" t="s">
        <v>58</v>
      </c>
    </row>
    <row r="29" spans="1:9" x14ac:dyDescent="0.25">
      <c r="A29" s="64" t="s">
        <v>57</v>
      </c>
    </row>
    <row r="30" spans="1:9" x14ac:dyDescent="0.25">
      <c r="A30" s="64" t="s">
        <v>56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Молодцова15 1</vt:lpstr>
      <vt:lpstr>капремонт</vt:lpstr>
      <vt:lpstr>текущий ремонт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2019-03-19T11:40:43Z</dcterms:created>
  <dcterms:modified xsi:type="dcterms:W3CDTF">2019-03-21T07:57:22Z</dcterms:modified>
</cp:coreProperties>
</file>