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Молодцова16" sheetId="1" r:id="rId1"/>
    <sheet name="капремонт" sheetId="2" r:id="rId2"/>
    <sheet name="текущий ремонт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3" l="1"/>
  <c r="I5" i="2" l="1"/>
  <c r="G8" i="2"/>
  <c r="H8" i="2"/>
  <c r="I8" i="2"/>
  <c r="F14" i="2"/>
  <c r="G17" i="2"/>
  <c r="G18" i="2"/>
  <c r="G19" i="2" s="1"/>
  <c r="F27" i="1" l="1"/>
  <c r="H27" i="1"/>
  <c r="K27" i="1"/>
  <c r="H28" i="1"/>
  <c r="K28" i="1"/>
  <c r="H29" i="1"/>
  <c r="K29" i="1"/>
  <c r="H30" i="1"/>
  <c r="K30" i="1"/>
  <c r="E31" i="1"/>
  <c r="H31" i="1" s="1"/>
  <c r="F31" i="1"/>
  <c r="G31" i="1"/>
  <c r="K31" i="1"/>
  <c r="D32" i="1"/>
  <c r="E32" i="1"/>
  <c r="F32" i="1"/>
  <c r="G32" i="1"/>
  <c r="G35" i="1"/>
  <c r="H35" i="1"/>
  <c r="J35" i="1"/>
  <c r="K35" i="1"/>
  <c r="H36" i="1"/>
  <c r="J36" i="1"/>
  <c r="H37" i="1"/>
  <c r="J37" i="1"/>
  <c r="G38" i="1"/>
  <c r="H38" i="1"/>
  <c r="J38" i="1"/>
  <c r="H39" i="1"/>
  <c r="J39" i="1"/>
  <c r="K39" i="1"/>
  <c r="G40" i="1"/>
  <c r="H40" i="1"/>
  <c r="J40" i="1"/>
  <c r="G41" i="1"/>
  <c r="H41" i="1"/>
  <c r="J41" i="1"/>
  <c r="G42" i="1"/>
  <c r="H42" i="1"/>
  <c r="J42" i="1"/>
  <c r="E43" i="1"/>
  <c r="F43" i="1"/>
  <c r="G43" i="1"/>
  <c r="H43" i="1"/>
  <c r="E44" i="1"/>
  <c r="F44" i="1"/>
  <c r="G44" i="1"/>
  <c r="H44" i="1"/>
  <c r="J44" i="1"/>
  <c r="K44" i="1"/>
  <c r="H45" i="1"/>
  <c r="D46" i="1"/>
  <c r="E46" i="1"/>
  <c r="F46" i="1"/>
  <c r="G46" i="1"/>
  <c r="H46" i="1"/>
  <c r="H56" i="1" s="1"/>
  <c r="E54" i="1"/>
  <c r="G54" i="1"/>
  <c r="H55" i="1"/>
  <c r="H32" i="1" l="1"/>
  <c r="H49" i="1" s="1"/>
</calcChain>
</file>

<file path=xl/sharedStrings.xml><?xml version="1.0" encoding="utf-8"?>
<sst xmlns="http://schemas.openxmlformats.org/spreadsheetml/2006/main" count="98" uniqueCount="91">
  <si>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</si>
  <si>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</si>
  <si>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</si>
  <si>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</si>
  <si>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</si>
  <si>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</si>
  <si>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</si>
  <si>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</si>
  <si>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</si>
  <si>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>страхование</t>
  </si>
  <si>
    <t>Повышающий коэффициент</t>
  </si>
  <si>
    <t>ООО "ПСК"</t>
  </si>
  <si>
    <t>электр под и лифт</t>
  </si>
  <si>
    <t xml:space="preserve"> ООО"Энерго-Сервис"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</si>
  <si>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</si>
  <si>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</si>
  <si>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</si>
  <si>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</si>
  <si>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</si>
  <si>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</si>
  <si>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</si>
  <si>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</si>
  <si>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</si>
  <si>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</si>
  <si>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Н/2011-96 от 01.07.2011г.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</si>
  <si>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</si>
  <si>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</si>
  <si>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</si>
  <si>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</si>
  <si>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</si>
  <si>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</si>
  <si>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</si>
  <si>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</si>
  <si>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</si>
  <si>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</si>
  <si>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</si>
  <si>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</si>
  <si>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</si>
  <si>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</si>
  <si>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</si>
  <si>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</si>
  <si>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</si>
  <si>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16  по ул. Молодцова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</si>
  <si>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</si>
  <si>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</si>
  <si>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</si>
  <si>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Остаток средств на лицевом счете на 01.01.2019г.</t>
  </si>
  <si>
    <t xml:space="preserve">Израсходовано </t>
  </si>
  <si>
    <t>Начислено населению за 2018г.</t>
  </si>
  <si>
    <t>Остаток средств на лицевом счете на 01.01.2018г.</t>
  </si>
  <si>
    <t>Задолженность населения на 01.01.2019г.</t>
  </si>
  <si>
    <t>Доля МО Сертолово</t>
  </si>
  <si>
    <t>Оплачено населением за 2018г.</t>
  </si>
  <si>
    <t>Начислено за 2018г.</t>
  </si>
  <si>
    <t>Задолженность населения на 01.01.2018г.</t>
  </si>
  <si>
    <t xml:space="preserve">Итого </t>
  </si>
  <si>
    <t>д.16</t>
  </si>
  <si>
    <t xml:space="preserve"> Молодцова</t>
  </si>
  <si>
    <t>бюджетное финансирование</t>
  </si>
  <si>
    <t>средства        населения</t>
  </si>
  <si>
    <t>сумма                             тыс. руб.</t>
  </si>
  <si>
    <t>выполненных  работ</t>
  </si>
  <si>
    <t>наименование работ</t>
  </si>
  <si>
    <t>адрес</t>
  </si>
  <si>
    <t>в том числе</t>
  </si>
  <si>
    <t xml:space="preserve">объем                    </t>
  </si>
  <si>
    <t>Отчет  о реализации капитального ремонта жилого фонда ООО "УЮТ-СЕРВИС" за 2018 год по ул. Молодцова, д. 16</t>
  </si>
  <si>
    <t>ГВС- промывка - 12056.83р.</t>
  </si>
  <si>
    <t>ремонт и восстановление герметизации стеновых панелей - 68250.00р.</t>
  </si>
  <si>
    <t>замена стояка ХВС, ГВС и полотенцесушителей - 483281.00р.</t>
  </si>
  <si>
    <t>ремонт лифта - 130132.76р.</t>
  </si>
  <si>
    <t>ремонт балконного козырька -23097.00</t>
  </si>
  <si>
    <t>расходный инвентарь - 1994.30р</t>
  </si>
  <si>
    <t>аварийное обслуживание - 262.04 р.</t>
  </si>
  <si>
    <t>ремонт кровли - 26480.36р.</t>
  </si>
  <si>
    <t>смена стекол - 156.60р.</t>
  </si>
  <si>
    <t>работы по электрике - 4012.08р.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</si>
  <si>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749.72</t>
    </r>
    <r>
      <rPr>
        <sz val="10"/>
        <rFont val="Arial Cyr"/>
        <charset val="204"/>
      </rPr>
      <t xml:space="preserve"> 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</si>
  <si>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</si>
  <si>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</si>
  <si>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</si>
  <si>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</si>
  <si>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</si>
  <si>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</si>
  <si>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</si>
  <si>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</si>
  <si>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</si>
  <si>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</si>
  <si>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16 по ул. Молодцова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</si>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</sst>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9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164" fontId="4" fillId="0" borderId="0" xfId="0" applyNumberFormat="1" applyFont="1" applyFill="1"/>
    <xf numFmtId="0" fontId="5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9" fillId="0" borderId="4" xfId="0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vertical="top" wrapText="1"/>
    </xf>
    <xf numFmtId="4" fontId="10" fillId="0" borderId="6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4" fontId="10" fillId="0" borderId="4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horizontal="right" vertical="top" wrapText="1"/>
    </xf>
    <xf numFmtId="0" fontId="11" fillId="0" borderId="5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4" fillId="0" borderId="6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9" fillId="0" borderId="0" xfId="0" applyFont="1" applyFill="1" applyAlignment="1">
      <alignment horizontal="center"/>
    </xf>
    <xf numFmtId="0" fontId="17" fillId="0" borderId="6" xfId="0" applyFont="1" applyFill="1" applyBorder="1"/>
    <xf numFmtId="0" fontId="17" fillId="0" borderId="9" xfId="0" applyFont="1" applyFill="1" applyBorder="1"/>
    <xf numFmtId="0" fontId="9" fillId="0" borderId="9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7" fillId="0" borderId="0" xfId="0" applyFont="1" applyFill="1"/>
    <xf numFmtId="0" fontId="2" fillId="0" borderId="0" xfId="1"/>
    <xf numFmtId="4" fontId="19" fillId="0" borderId="1" xfId="1" applyNumberFormat="1" applyFont="1" applyBorder="1" applyAlignment="1">
      <alignment horizontal="right"/>
    </xf>
    <xf numFmtId="0" fontId="20" fillId="0" borderId="13" xfId="1" applyFont="1" applyBorder="1"/>
    <xf numFmtId="0" fontId="20" fillId="0" borderId="14" xfId="1" applyFont="1" applyBorder="1"/>
    <xf numFmtId="4" fontId="20" fillId="0" borderId="1" xfId="1" applyNumberFormat="1" applyFont="1" applyBorder="1" applyAlignment="1">
      <alignment horizontal="right"/>
    </xf>
    <xf numFmtId="0" fontId="20" fillId="0" borderId="15" xfId="1" applyFont="1" applyBorder="1"/>
    <xf numFmtId="0" fontId="20" fillId="0" borderId="16" xfId="1" applyFont="1" applyFill="1" applyBorder="1"/>
    <xf numFmtId="0" fontId="20" fillId="0" borderId="16" xfId="1" applyFont="1" applyBorder="1"/>
    <xf numFmtId="0" fontId="2" fillId="0" borderId="0" xfId="1" applyBorder="1"/>
    <xf numFmtId="4" fontId="20" fillId="0" borderId="1" xfId="1" applyNumberFormat="1" applyFont="1" applyFill="1" applyBorder="1" applyAlignment="1">
      <alignment horizontal="right"/>
    </xf>
    <xf numFmtId="4" fontId="19" fillId="0" borderId="1" xfId="1" applyNumberFormat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19" fillId="0" borderId="1" xfId="1" applyFont="1" applyBorder="1" applyAlignment="1">
      <alignment horizontal="center"/>
    </xf>
    <xf numFmtId="4" fontId="20" fillId="0" borderId="1" xfId="1" applyNumberFormat="1" applyFont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20" fillId="0" borderId="18" xfId="1" applyFont="1" applyBorder="1" applyAlignment="1">
      <alignment horizontal="center"/>
    </xf>
    <xf numFmtId="0" fontId="18" fillId="0" borderId="19" xfId="1" applyFont="1" applyBorder="1" applyAlignment="1">
      <alignment horizontal="center"/>
    </xf>
    <xf numFmtId="0" fontId="21" fillId="0" borderId="20" xfId="1" applyFont="1" applyBorder="1" applyAlignment="1">
      <alignment horizontal="center" wrapText="1"/>
    </xf>
    <xf numFmtId="0" fontId="21" fillId="0" borderId="1" xfId="1" applyFont="1" applyBorder="1" applyAlignment="1">
      <alignment horizontal="center" wrapText="1"/>
    </xf>
    <xf numFmtId="0" fontId="21" fillId="0" borderId="19" xfId="1" applyFont="1" applyBorder="1" applyAlignment="1">
      <alignment horizontal="center" wrapText="1"/>
    </xf>
    <xf numFmtId="0" fontId="22" fillId="0" borderId="0" xfId="1" applyFont="1" applyBorder="1" applyAlignment="1">
      <alignment horizontal="center"/>
    </xf>
    <xf numFmtId="0" fontId="21" fillId="0" borderId="19" xfId="1" applyFont="1" applyBorder="1" applyAlignment="1">
      <alignment horizontal="center"/>
    </xf>
    <xf numFmtId="0" fontId="22" fillId="0" borderId="21" xfId="1" applyFont="1" applyBorder="1" applyAlignment="1">
      <alignment horizontal="center" wrapText="1"/>
    </xf>
    <xf numFmtId="0" fontId="21" fillId="0" borderId="21" xfId="1" applyFont="1" applyBorder="1" applyAlignment="1">
      <alignment horizontal="center" wrapText="1"/>
    </xf>
    <xf numFmtId="0" fontId="22" fillId="0" borderId="22" xfId="1" applyFont="1" applyBorder="1" applyAlignment="1">
      <alignment horizontal="center"/>
    </xf>
    <xf numFmtId="0" fontId="22" fillId="0" borderId="23" xfId="1" applyFont="1" applyBorder="1" applyAlignment="1">
      <alignment horizontal="center"/>
    </xf>
    <xf numFmtId="0" fontId="22" fillId="0" borderId="0" xfId="1" applyFont="1" applyAlignment="1">
      <alignment horizontal="center"/>
    </xf>
    <xf numFmtId="0" fontId="22" fillId="0" borderId="21" xfId="1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20" fillId="0" borderId="19" xfId="1" applyFont="1" applyBorder="1" applyAlignment="1">
      <alignment horizontal="left"/>
    </xf>
    <xf numFmtId="0" fontId="20" fillId="0" borderId="1" xfId="1" applyFont="1" applyBorder="1" applyAlignment="1">
      <alignment horizontal="left"/>
    </xf>
    <xf numFmtId="0" fontId="20" fillId="0" borderId="16" xfId="1" applyFont="1" applyBorder="1" applyAlignment="1">
      <alignment horizontal="left"/>
    </xf>
    <xf numFmtId="0" fontId="20" fillId="0" borderId="17" xfId="1" applyFont="1" applyBorder="1" applyAlignment="1">
      <alignment horizontal="left"/>
    </xf>
    <xf numFmtId="0" fontId="18" fillId="0" borderId="0" xfId="1" applyFont="1" applyAlignment="1">
      <alignment horizontal="center" vertical="center" wrapText="1"/>
    </xf>
    <xf numFmtId="0" fontId="21" fillId="0" borderId="16" xfId="1" applyFont="1" applyBorder="1" applyAlignment="1">
      <alignment horizontal="center"/>
    </xf>
    <xf numFmtId="0" fontId="21" fillId="0" borderId="17" xfId="1" applyFont="1" applyBorder="1" applyAlignment="1">
      <alignment horizontal="center"/>
    </xf>
    <xf numFmtId="0" fontId="21" fillId="0" borderId="14" xfId="1" applyFont="1" applyBorder="1" applyAlignment="1">
      <alignment horizontal="center"/>
    </xf>
    <xf numFmtId="0" fontId="21" fillId="0" borderId="20" xfId="1" applyFont="1" applyBorder="1" applyAlignment="1">
      <alignment horizontal="center"/>
    </xf>
    <xf numFmtId="0" fontId="1" fillId="0" borderId="0" xfId="2"/>
    <xf numFmtId="0" fontId="1" fillId="0" borderId="0" xfId="2" applyFill="1"/>
    <xf numFmtId="0" fontId="1" fillId="0" borderId="0" xfId="2" applyBorder="1"/>
    <xf numFmtId="0" fontId="1" fillId="0" borderId="0" xfId="2" applyFill="1" applyBorder="1"/>
    <xf numFmtId="2" fontId="18" fillId="0" borderId="1" xfId="2" applyNumberFormat="1" applyFont="1" applyFill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0" xfId="2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/>
  <dimension ref="A1:K56"/>
  <sheetViews>
    <sheetView tabSelected="1" topLeftCell="C29" zoomScaleNormal="100" workbookViewId="0">
      <selection activeCell="F32" sqref="F32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9.42578125" style="2" customWidth="1"/>
    <col min="4" max="4" width="13.57031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" style="2" customWidth="1"/>
    <col min="9" max="9" width="24.85546875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8"/>
      <c r="D1" s="38"/>
      <c r="E1" s="38"/>
      <c r="F1" s="38"/>
      <c r="G1" s="38"/>
      <c r="H1" s="38"/>
      <c r="I1" s="38"/>
    </row>
    <row r="2" spans="3:9" ht="13.5" hidden="1" customHeight="1" thickBot="1" x14ac:dyDescent="0.25">
      <c r="C2" s="38"/>
      <c r="D2" s="38"/>
      <c r="E2" s="38" t="s">
        <v>45</v>
      </c>
      <c r="F2" s="38"/>
      <c r="G2" s="38"/>
      <c r="H2" s="38"/>
      <c r="I2" s="38"/>
    </row>
    <row r="3" spans="3:9" ht="13.5" hidden="1" customHeight="1" thickBot="1" x14ac:dyDescent="0.25">
      <c r="C3" s="37"/>
      <c r="D3" s="36"/>
      <c r="E3" s="35"/>
      <c r="F3" s="35"/>
      <c r="G3" s="35"/>
      <c r="H3" s="35"/>
      <c r="I3" s="34"/>
    </row>
    <row r="4" spans="3:9" ht="12.75" hidden="1" customHeight="1" x14ac:dyDescent="0.2">
      <c r="C4" s="33"/>
      <c r="D4" s="33"/>
      <c r="E4" s="32"/>
      <c r="F4" s="32"/>
      <c r="G4" s="32"/>
      <c r="H4" s="32"/>
      <c r="I4" s="32"/>
    </row>
    <row r="5" spans="3:9" ht="12.75" customHeight="1" x14ac:dyDescent="0.2">
      <c r="C5" s="33"/>
      <c r="D5" s="33"/>
      <c r="E5" s="32"/>
      <c r="F5" s="32"/>
      <c r="G5" s="32"/>
      <c r="H5" s="32"/>
      <c r="I5" s="32"/>
    </row>
    <row r="6" spans="3:9" ht="12.75" customHeight="1" x14ac:dyDescent="0.2">
      <c r="C6" s="33"/>
      <c r="D6" s="33"/>
      <c r="E6" s="32"/>
      <c r="F6" s="32"/>
      <c r="G6" s="32"/>
      <c r="H6" s="32"/>
      <c r="I6" s="32"/>
    </row>
    <row r="7" spans="3:9" ht="12.75" customHeight="1" x14ac:dyDescent="0.2">
      <c r="C7" s="33"/>
      <c r="D7" s="33"/>
      <c r="E7" s="32"/>
      <c r="F7" s="32"/>
      <c r="G7" s="32"/>
      <c r="H7" s="32"/>
      <c r="I7" s="32"/>
    </row>
    <row r="8" spans="3:9" ht="12.75" customHeight="1" x14ac:dyDescent="0.2">
      <c r="C8" s="33"/>
      <c r="D8" s="33"/>
      <c r="E8" s="32"/>
      <c r="F8" s="32"/>
      <c r="G8" s="32"/>
      <c r="H8" s="32"/>
      <c r="I8" s="32"/>
    </row>
    <row r="9" spans="3:9" ht="12.75" customHeight="1" x14ac:dyDescent="0.2">
      <c r="C9" s="33"/>
      <c r="D9" s="33"/>
      <c r="E9" s="32"/>
      <c r="F9" s="32"/>
      <c r="G9" s="32"/>
      <c r="H9" s="32"/>
      <c r="I9" s="32"/>
    </row>
    <row r="10" spans="3:9" ht="12.75" customHeight="1" x14ac:dyDescent="0.2">
      <c r="C10" s="33"/>
      <c r="D10" s="33"/>
      <c r="E10" s="32"/>
      <c r="F10" s="32"/>
      <c r="G10" s="32"/>
      <c r="H10" s="32"/>
      <c r="I10" s="32"/>
    </row>
    <row r="11" spans="3:9" ht="12.75" customHeight="1" x14ac:dyDescent="0.2">
      <c r="C11" s="33"/>
      <c r="D11" s="33"/>
      <c r="E11" s="32"/>
      <c r="F11" s="32"/>
      <c r="G11" s="32"/>
      <c r="H11" s="32"/>
      <c r="I11" s="32"/>
    </row>
    <row r="12" spans="3:9" ht="12.75" customHeight="1" x14ac:dyDescent="0.2">
      <c r="C12" s="33"/>
      <c r="D12" s="33"/>
      <c r="E12" s="32"/>
      <c r="F12" s="32"/>
      <c r="G12" s="32"/>
      <c r="H12" s="32"/>
      <c r="I12" s="32"/>
    </row>
    <row r="13" spans="3:9" ht="12.75" customHeight="1" x14ac:dyDescent="0.2">
      <c r="C13" s="33"/>
      <c r="D13" s="33"/>
      <c r="E13" s="32"/>
      <c r="F13" s="32"/>
      <c r="G13" s="32"/>
      <c r="H13" s="32"/>
      <c r="I13" s="32"/>
    </row>
    <row r="14" spans="3:9" ht="12.75" customHeight="1" x14ac:dyDescent="0.2">
      <c r="C14" s="33"/>
      <c r="D14" s="33"/>
      <c r="E14" s="32"/>
      <c r="F14" s="32"/>
      <c r="G14" s="32"/>
      <c r="H14" s="32"/>
      <c r="I14" s="32"/>
    </row>
    <row r="15" spans="3:9" ht="12.75" customHeight="1" x14ac:dyDescent="0.2">
      <c r="C15" s="33"/>
      <c r="D15" s="33"/>
      <c r="E15" s="32"/>
      <c r="F15" s="32"/>
      <c r="G15" s="32"/>
      <c r="H15" s="32"/>
      <c r="I15" s="32"/>
    </row>
    <row r="16" spans="3:9" ht="12.75" customHeight="1" x14ac:dyDescent="0.2">
      <c r="C16" s="33"/>
      <c r="D16" s="33"/>
      <c r="E16" s="32"/>
      <c r="F16" s="32"/>
      <c r="G16" s="32"/>
      <c r="H16" s="32"/>
      <c r="I16" s="32"/>
    </row>
    <row r="17" spans="3:11" ht="12.75" customHeight="1" x14ac:dyDescent="0.2">
      <c r="C17" s="33"/>
      <c r="D17" s="33"/>
      <c r="E17" s="32"/>
      <c r="F17" s="32"/>
      <c r="G17" s="32"/>
      <c r="H17" s="32"/>
      <c r="I17" s="32"/>
    </row>
    <row r="18" spans="3:11" ht="12.75" customHeight="1" x14ac:dyDescent="0.2">
      <c r="C18" s="33"/>
      <c r="D18" s="33"/>
      <c r="E18" s="32"/>
      <c r="F18" s="32"/>
      <c r="G18" s="32"/>
      <c r="H18" s="32"/>
      <c r="I18" s="32"/>
    </row>
    <row r="19" spans="3:11" ht="12.75" customHeight="1" x14ac:dyDescent="0.2">
      <c r="C19" s="33"/>
      <c r="D19" s="33"/>
      <c r="E19" s="32"/>
      <c r="F19" s="32"/>
      <c r="G19" s="32"/>
      <c r="H19" s="32"/>
      <c r="I19" s="32"/>
    </row>
    <row r="20" spans="3:11" ht="12.75" customHeight="1" x14ac:dyDescent="0.2">
      <c r="C20" s="33"/>
      <c r="D20" s="33"/>
      <c r="E20" s="32"/>
      <c r="F20" s="32"/>
      <c r="G20" s="32"/>
      <c r="H20" s="32"/>
      <c r="I20" s="32"/>
    </row>
    <row r="21" spans="3:11" ht="14.25" x14ac:dyDescent="0.2">
      <c r="C21" s="75" t="s">
        <v>44</v>
      </c>
      <c r="D21" s="75"/>
      <c r="E21" s="75"/>
      <c r="F21" s="75"/>
      <c r="G21" s="75"/>
      <c r="H21" s="75"/>
      <c r="I21" s="75"/>
    </row>
    <row r="22" spans="3:11" x14ac:dyDescent="0.2">
      <c r="C22" s="76" t="s">
        <v>43</v>
      </c>
      <c r="D22" s="76"/>
      <c r="E22" s="76"/>
      <c r="F22" s="76"/>
      <c r="G22" s="76"/>
      <c r="H22" s="76"/>
      <c r="I22" s="76"/>
    </row>
    <row r="23" spans="3:11" x14ac:dyDescent="0.2">
      <c r="C23" s="76" t="s">
        <v>42</v>
      </c>
      <c r="D23" s="76"/>
      <c r="E23" s="76"/>
      <c r="F23" s="76"/>
      <c r="G23" s="76"/>
      <c r="H23" s="76"/>
      <c r="I23" s="76"/>
    </row>
    <row r="24" spans="3:11" ht="6" customHeight="1" thickBot="1" x14ac:dyDescent="0.25">
      <c r="C24" s="77"/>
      <c r="D24" s="77"/>
      <c r="E24" s="77"/>
      <c r="F24" s="77"/>
      <c r="G24" s="77"/>
      <c r="H24" s="77"/>
      <c r="I24" s="77"/>
    </row>
    <row r="25" spans="3:11" ht="48" customHeight="1" thickBot="1" x14ac:dyDescent="0.25">
      <c r="C25" s="27" t="s">
        <v>32</v>
      </c>
      <c r="D25" s="30" t="s">
        <v>31</v>
      </c>
      <c r="E25" s="29" t="s">
        <v>30</v>
      </c>
      <c r="F25" s="29" t="s">
        <v>29</v>
      </c>
      <c r="G25" s="29" t="s">
        <v>28</v>
      </c>
      <c r="H25" s="29" t="s">
        <v>27</v>
      </c>
      <c r="I25" s="30" t="s">
        <v>41</v>
      </c>
    </row>
    <row r="26" spans="3:11" ht="13.5" customHeight="1" thickBot="1" x14ac:dyDescent="0.25">
      <c r="C26" s="71" t="s">
        <v>40</v>
      </c>
      <c r="D26" s="72"/>
      <c r="E26" s="72"/>
      <c r="F26" s="72"/>
      <c r="G26" s="72"/>
      <c r="H26" s="72"/>
      <c r="I26" s="73"/>
    </row>
    <row r="27" spans="3:11" ht="13.5" customHeight="1" thickBot="1" x14ac:dyDescent="0.25">
      <c r="C27" s="15" t="s">
        <v>39</v>
      </c>
      <c r="D27" s="19">
        <v>368249.10000000056</v>
      </c>
      <c r="E27" s="20">
        <v>1730037.93</v>
      </c>
      <c r="F27" s="20">
        <f>1700039.24+20391.67</f>
        <v>1720430.91</v>
      </c>
      <c r="G27" s="20">
        <v>1610754.54</v>
      </c>
      <c r="H27" s="20">
        <f>+D27+E27-F27</f>
        <v>377856.12000000034</v>
      </c>
      <c r="I27" s="68" t="s">
        <v>38</v>
      </c>
      <c r="K27" s="31">
        <f>296779.83+13620.46+24057.6+20806.55</f>
        <v>355264.44</v>
      </c>
    </row>
    <row r="28" spans="3:11" ht="13.5" customHeight="1" thickBot="1" x14ac:dyDescent="0.25">
      <c r="C28" s="15" t="s">
        <v>37</v>
      </c>
      <c r="D28" s="19">
        <v>194397.66000000015</v>
      </c>
      <c r="E28" s="17">
        <v>578403.12</v>
      </c>
      <c r="F28" s="17">
        <v>505071.21</v>
      </c>
      <c r="G28" s="20">
        <v>806249.13</v>
      </c>
      <c r="H28" s="20">
        <f>+D28+E28-F28</f>
        <v>267729.57000000012</v>
      </c>
      <c r="I28" s="69"/>
      <c r="K28" s="31">
        <f>122563.6-31387.15+19392.6+27181.68+12478.77</f>
        <v>150229.5</v>
      </c>
    </row>
    <row r="29" spans="3:11" ht="13.5" customHeight="1" thickBot="1" x14ac:dyDescent="0.25">
      <c r="C29" s="15" t="s">
        <v>36</v>
      </c>
      <c r="D29" s="19">
        <v>102481.37000000005</v>
      </c>
      <c r="E29" s="17">
        <v>403521.74</v>
      </c>
      <c r="F29" s="17">
        <v>365216.28</v>
      </c>
      <c r="G29" s="20">
        <v>339478.29</v>
      </c>
      <c r="H29" s="20">
        <f>+D29+E29-F29</f>
        <v>140786.83000000002</v>
      </c>
      <c r="I29" s="69"/>
      <c r="K29" s="1">
        <f>27522.58+60897.51-9854.95+5691.12</f>
        <v>84256.26</v>
      </c>
    </row>
    <row r="30" spans="3:11" ht="13.5" customHeight="1" thickBot="1" x14ac:dyDescent="0.25">
      <c r="C30" s="15" t="s">
        <v>35</v>
      </c>
      <c r="D30" s="19">
        <v>65752.419999999984</v>
      </c>
      <c r="E30" s="17">
        <v>279762.34999999998</v>
      </c>
      <c r="F30" s="17">
        <v>247638.01</v>
      </c>
      <c r="G30" s="20">
        <v>273106.06</v>
      </c>
      <c r="H30" s="20">
        <f>+D30+E30-F30</f>
        <v>97876.759999999951</v>
      </c>
      <c r="I30" s="69"/>
      <c r="K30" s="1">
        <f>9535.48-0.15+23371.94-3434.67+3950.92+19355.66-4443+1555.85</f>
        <v>49892.029999999992</v>
      </c>
    </row>
    <row r="31" spans="3:11" ht="13.5" customHeight="1" thickBot="1" x14ac:dyDescent="0.25">
      <c r="C31" s="15" t="s">
        <v>34</v>
      </c>
      <c r="D31" s="19">
        <v>4246.710000000021</v>
      </c>
      <c r="E31" s="17">
        <f>7293.06+7201.9+5841.06+7979.11</f>
        <v>28315.13</v>
      </c>
      <c r="F31" s="17">
        <f>8077.7-51.77+8582.4+4626.43+6818.1+2.02</f>
        <v>28054.880000000001</v>
      </c>
      <c r="G31" s="20">
        <f>+E31</f>
        <v>28315.13</v>
      </c>
      <c r="H31" s="20">
        <f>+D31+E31-F31</f>
        <v>4506.960000000021</v>
      </c>
      <c r="I31" s="70"/>
      <c r="K31" s="1">
        <f>17.54-15.7+14.6+36.62+1865.27-53.14+4151.44-118.34+417.04-67.6</f>
        <v>6247.7299999999987</v>
      </c>
    </row>
    <row r="32" spans="3:11" ht="13.5" customHeight="1" thickBot="1" x14ac:dyDescent="0.25">
      <c r="C32" s="15" t="s">
        <v>8</v>
      </c>
      <c r="D32" s="14">
        <f>SUM(D27:D31)</f>
        <v>735127.26000000071</v>
      </c>
      <c r="E32" s="14">
        <f>SUM(E27:E31)</f>
        <v>3020040.27</v>
      </c>
      <c r="F32" s="14">
        <f>SUM(F27:F31)</f>
        <v>2866411.29</v>
      </c>
      <c r="G32" s="14">
        <f>SUM(G27:G31)</f>
        <v>3057903.15</v>
      </c>
      <c r="H32" s="14">
        <f>SUM(H27:H31)</f>
        <v>888756.24000000046</v>
      </c>
      <c r="I32" s="15"/>
    </row>
    <row r="33" spans="3:11" ht="13.5" customHeight="1" thickBot="1" x14ac:dyDescent="0.25">
      <c r="C33" s="74" t="s">
        <v>33</v>
      </c>
      <c r="D33" s="74"/>
      <c r="E33" s="74"/>
      <c r="F33" s="74"/>
      <c r="G33" s="74"/>
      <c r="H33" s="74"/>
      <c r="I33" s="74"/>
    </row>
    <row r="34" spans="3:11" ht="58.5" customHeight="1" thickBot="1" x14ac:dyDescent="0.25">
      <c r="C34" s="22" t="s">
        <v>32</v>
      </c>
      <c r="D34" s="30" t="s">
        <v>31</v>
      </c>
      <c r="E34" s="29" t="s">
        <v>30</v>
      </c>
      <c r="F34" s="29" t="s">
        <v>29</v>
      </c>
      <c r="G34" s="29" t="s">
        <v>28</v>
      </c>
      <c r="H34" s="29" t="s">
        <v>27</v>
      </c>
      <c r="I34" s="28" t="s">
        <v>26</v>
      </c>
    </row>
    <row r="35" spans="3:11" ht="23.25" customHeight="1" thickBot="1" x14ac:dyDescent="0.25">
      <c r="C35" s="27" t="s">
        <v>25</v>
      </c>
      <c r="D35" s="26">
        <v>209835.53000000003</v>
      </c>
      <c r="E35" s="18">
        <v>1572897.78</v>
      </c>
      <c r="F35" s="18">
        <v>1495954.46</v>
      </c>
      <c r="G35" s="18">
        <f>+E35</f>
        <v>1572897.78</v>
      </c>
      <c r="H35" s="18">
        <f t="shared" ref="H35:H45" si="0">+D35+E35-F35</f>
        <v>286778.85000000009</v>
      </c>
      <c r="I35" s="78" t="s">
        <v>24</v>
      </c>
      <c r="J35" s="25">
        <f>212696.57-0.05+30.17+114.15+10.59+105.21-D35</f>
        <v>3121.109999999986</v>
      </c>
      <c r="K35" s="25">
        <f>621.42-15.43+214940.14-105.67+2538.39-64.63+272.23-13.31+2530.91+4.1-3.84+40.6-35.06-H35</f>
        <v>-66069.000000000058</v>
      </c>
    </row>
    <row r="36" spans="3:11" ht="14.25" customHeight="1" thickBot="1" x14ac:dyDescent="0.25">
      <c r="C36" s="15" t="s">
        <v>23</v>
      </c>
      <c r="D36" s="19">
        <v>41967.840000000084</v>
      </c>
      <c r="E36" s="20">
        <v>316674.78000000003</v>
      </c>
      <c r="F36" s="20">
        <v>301107.15999999997</v>
      </c>
      <c r="G36" s="18">
        <v>749722.93</v>
      </c>
      <c r="H36" s="18">
        <f t="shared" si="0"/>
        <v>57535.460000000137</v>
      </c>
      <c r="I36" s="79"/>
      <c r="J36" s="25">
        <f>41847.11-66.21</f>
        <v>41780.9</v>
      </c>
    </row>
    <row r="37" spans="3:11" ht="13.5" customHeight="1" thickBot="1" x14ac:dyDescent="0.25">
      <c r="C37" s="22" t="s">
        <v>22</v>
      </c>
      <c r="D37" s="24">
        <v>8991.8099999999249</v>
      </c>
      <c r="E37" s="20">
        <v>73328.91</v>
      </c>
      <c r="F37" s="20">
        <v>78974.84</v>
      </c>
      <c r="G37" s="18"/>
      <c r="H37" s="18">
        <f t="shared" si="0"/>
        <v>3345.8799999999319</v>
      </c>
      <c r="I37" s="23"/>
      <c r="J37" s="1">
        <f>11003.6-276.5</f>
        <v>10727.1</v>
      </c>
    </row>
    <row r="38" spans="3:11" ht="12.75" customHeight="1" thickBot="1" x14ac:dyDescent="0.25">
      <c r="C38" s="15" t="s">
        <v>21</v>
      </c>
      <c r="D38" s="19">
        <v>26610.829999999987</v>
      </c>
      <c r="E38" s="20">
        <v>186690.3</v>
      </c>
      <c r="F38" s="20">
        <v>190462.91</v>
      </c>
      <c r="G38" s="18">
        <f>+E38</f>
        <v>186690.3</v>
      </c>
      <c r="H38" s="18">
        <f t="shared" si="0"/>
        <v>22838.219999999972</v>
      </c>
      <c r="I38" s="23" t="s">
        <v>20</v>
      </c>
      <c r="J38" s="1">
        <f>27388.47-451.7</f>
        <v>26936.77</v>
      </c>
    </row>
    <row r="39" spans="3:11" ht="29.25" customHeight="1" thickBot="1" x14ac:dyDescent="0.25">
      <c r="C39" s="15" t="s">
        <v>19</v>
      </c>
      <c r="D39" s="19">
        <v>44824.780000000028</v>
      </c>
      <c r="E39" s="20">
        <v>344591.92</v>
      </c>
      <c r="F39" s="20">
        <v>351367.53</v>
      </c>
      <c r="G39" s="18">
        <v>344345.47</v>
      </c>
      <c r="H39" s="18">
        <f t="shared" si="0"/>
        <v>38049.169999999984</v>
      </c>
      <c r="I39" s="16" t="s">
        <v>18</v>
      </c>
      <c r="J39" s="1">
        <f>14944.95+29389.9-0.01</f>
        <v>44334.840000000004</v>
      </c>
      <c r="K39" s="1">
        <f>9500.21+7657.73+28637.52-33.74</f>
        <v>45761.72</v>
      </c>
    </row>
    <row r="40" spans="3:11" ht="29.25" customHeight="1" thickBot="1" x14ac:dyDescent="0.25">
      <c r="C40" s="15" t="s">
        <v>17</v>
      </c>
      <c r="D40" s="19">
        <v>1940.739999999998</v>
      </c>
      <c r="E40" s="17">
        <v>15702.92</v>
      </c>
      <c r="F40" s="17">
        <v>14780.46</v>
      </c>
      <c r="G40" s="18">
        <f>+E40</f>
        <v>15702.92</v>
      </c>
      <c r="H40" s="18">
        <f t="shared" si="0"/>
        <v>2863.1999999999971</v>
      </c>
      <c r="I40" s="16" t="s">
        <v>16</v>
      </c>
      <c r="J40" s="1">
        <f>2078.94-38.01</f>
        <v>2040.93</v>
      </c>
    </row>
    <row r="41" spans="3:11" ht="13.5" customHeight="1" thickBot="1" x14ac:dyDescent="0.25">
      <c r="C41" s="22" t="s">
        <v>15</v>
      </c>
      <c r="D41" s="19">
        <v>34498.99000000002</v>
      </c>
      <c r="E41" s="17">
        <v>172572.38</v>
      </c>
      <c r="F41" s="17">
        <v>172617.54</v>
      </c>
      <c r="G41" s="18">
        <f>+E41</f>
        <v>172572.38</v>
      </c>
      <c r="H41" s="18">
        <f t="shared" si="0"/>
        <v>34453.830000000016</v>
      </c>
      <c r="I41" s="23"/>
      <c r="J41" s="1">
        <f>32854.33-78.79</f>
        <v>32775.54</v>
      </c>
    </row>
    <row r="42" spans="3:11" ht="13.5" customHeight="1" thickBot="1" x14ac:dyDescent="0.25">
      <c r="C42" s="15" t="s">
        <v>14</v>
      </c>
      <c r="D42" s="21">
        <v>5904.9399999999878</v>
      </c>
      <c r="E42" s="17">
        <v>47109.98</v>
      </c>
      <c r="F42" s="17">
        <v>47844.54</v>
      </c>
      <c r="G42" s="18">
        <f>+E42</f>
        <v>47109.98</v>
      </c>
      <c r="H42" s="18">
        <f t="shared" si="0"/>
        <v>5170.3799999999901</v>
      </c>
      <c r="I42" s="16" t="s">
        <v>13</v>
      </c>
      <c r="J42" s="1">
        <f>6091.41-113.99</f>
        <v>5977.42</v>
      </c>
    </row>
    <row r="43" spans="3:11" ht="13.5" customHeight="1" thickBot="1" x14ac:dyDescent="0.25">
      <c r="C43" s="15" t="s">
        <v>12</v>
      </c>
      <c r="D43" s="21">
        <v>6236.3799999999974</v>
      </c>
      <c r="E43" s="17">
        <f>56033.04+10203.03</f>
        <v>66236.070000000007</v>
      </c>
      <c r="F43" s="17">
        <f>55193.72-146.09-37.71+9501.3</f>
        <v>64511.22</v>
      </c>
      <c r="G43" s="18">
        <f>+E43</f>
        <v>66236.070000000007</v>
      </c>
      <c r="H43" s="18">
        <f t="shared" si="0"/>
        <v>7961.2300000000105</v>
      </c>
      <c r="I43" s="16" t="s">
        <v>11</v>
      </c>
    </row>
    <row r="44" spans="3:11" ht="13.5" customHeight="1" thickBot="1" x14ac:dyDescent="0.25">
      <c r="C44" s="22" t="s">
        <v>10</v>
      </c>
      <c r="D44" s="21">
        <v>15605.37999999999</v>
      </c>
      <c r="E44" s="17">
        <f>14220.72+11815.12</f>
        <v>26035.84</v>
      </c>
      <c r="F44" s="17">
        <f>17951.3+10453.96</f>
        <v>28405.26</v>
      </c>
      <c r="G44" s="18">
        <f>+E44</f>
        <v>26035.84</v>
      </c>
      <c r="H44" s="20">
        <f t="shared" si="0"/>
        <v>13235.959999999988</v>
      </c>
      <c r="I44" s="16"/>
      <c r="J44" s="1">
        <f>2210.74+1030.78</f>
        <v>3241.5199999999995</v>
      </c>
      <c r="K44" s="1">
        <f>5457.1+8499.49</f>
        <v>13956.59</v>
      </c>
    </row>
    <row r="45" spans="3:11" ht="13.5" hidden="1" customHeight="1" thickBot="1" x14ac:dyDescent="0.25">
      <c r="C45" s="15" t="s">
        <v>9</v>
      </c>
      <c r="D45" s="19">
        <v>0</v>
      </c>
      <c r="E45" s="17"/>
      <c r="F45" s="17"/>
      <c r="G45" s="18"/>
      <c r="H45" s="17">
        <f t="shared" si="0"/>
        <v>0</v>
      </c>
      <c r="I45" s="16"/>
    </row>
    <row r="46" spans="3:11" s="12" customFormat="1" ht="13.5" customHeight="1" thickBot="1" x14ac:dyDescent="0.25">
      <c r="C46" s="15" t="s">
        <v>8</v>
      </c>
      <c r="D46" s="14">
        <f>SUM(D35:D45)</f>
        <v>396417.22000000003</v>
      </c>
      <c r="E46" s="14">
        <f>SUM(E35:E45)</f>
        <v>2821840.8799999994</v>
      </c>
      <c r="F46" s="14">
        <f>SUM(F35:F45)</f>
        <v>2746025.92</v>
      </c>
      <c r="G46" s="14">
        <f>SUM(G35:G45)</f>
        <v>3181313.669999999</v>
      </c>
      <c r="H46" s="14">
        <f>SUM(H35:H45)</f>
        <v>472232.18000000017</v>
      </c>
      <c r="I46" s="13"/>
    </row>
    <row r="47" spans="3:11" ht="13.5" customHeight="1" thickBot="1" x14ac:dyDescent="0.25">
      <c r="C47" s="80" t="s">
        <v>7</v>
      </c>
      <c r="D47" s="80"/>
      <c r="E47" s="80"/>
      <c r="F47" s="80"/>
      <c r="G47" s="80"/>
      <c r="H47" s="80"/>
      <c r="I47" s="80"/>
    </row>
    <row r="48" spans="3:11" ht="44.25" customHeight="1" thickBot="1" x14ac:dyDescent="0.25">
      <c r="C48" s="11" t="s">
        <v>6</v>
      </c>
      <c r="D48" s="67" t="s">
        <v>5</v>
      </c>
      <c r="E48" s="67"/>
      <c r="F48" s="67"/>
      <c r="G48" s="67"/>
      <c r="H48" s="67"/>
      <c r="I48" s="10" t="s">
        <v>4</v>
      </c>
    </row>
    <row r="49" spans="3:8" ht="20.25" customHeight="1" x14ac:dyDescent="0.3">
      <c r="C49" s="9" t="s">
        <v>3</v>
      </c>
      <c r="D49" s="9"/>
      <c r="E49" s="9"/>
      <c r="F49" s="9"/>
      <c r="G49" s="9"/>
      <c r="H49" s="8">
        <f>+H32+H46</f>
        <v>1360988.4200000006</v>
      </c>
    </row>
    <row r="50" spans="3:8" ht="12" customHeight="1" x14ac:dyDescent="0.25">
      <c r="C50" s="7" t="s">
        <v>2</v>
      </c>
      <c r="D50" s="7"/>
      <c r="F50" s="6"/>
      <c r="G50" s="6"/>
      <c r="H50" s="6"/>
    </row>
    <row r="51" spans="3:8" ht="12.75" hidden="1" customHeight="1" x14ac:dyDescent="0.2">
      <c r="C51" s="5" t="s">
        <v>1</v>
      </c>
    </row>
    <row r="52" spans="3:8" x14ac:dyDescent="0.2">
      <c r="C52" s="1"/>
      <c r="D52" s="1"/>
      <c r="E52" s="1"/>
      <c r="F52" s="1"/>
      <c r="G52" s="1"/>
      <c r="H52" s="1"/>
    </row>
    <row r="53" spans="3:8" x14ac:dyDescent="0.2">
      <c r="D53" s="3"/>
      <c r="E53" s="3"/>
      <c r="F53" s="3"/>
      <c r="G53" s="3"/>
      <c r="H53" s="3"/>
    </row>
    <row r="54" spans="3:8" x14ac:dyDescent="0.2">
      <c r="C54" s="2" t="s">
        <v>0</v>
      </c>
      <c r="D54" s="4"/>
      <c r="E54" s="3">
        <f>+E46+E32+5580</f>
        <v>5847461.1499999994</v>
      </c>
      <c r="F54" s="3"/>
      <c r="G54" s="3">
        <f>+G46+G32</f>
        <v>6239216.8199999984</v>
      </c>
    </row>
    <row r="55" spans="3:8" hidden="1" x14ac:dyDescent="0.2">
      <c r="H55" s="3">
        <f>38049.17+286778.84+5170.38+22838.22+2863.2+3864.94+9371.02+57535.46+3345.88+23.96+6302.6+2.46+1632.21+34453.83</f>
        <v>472232.1700000001</v>
      </c>
    </row>
    <row r="56" spans="3:8" hidden="1" x14ac:dyDescent="0.2">
      <c r="H56" s="3">
        <f>+H46-H55</f>
        <v>1.0000000067520887E-2</v>
      </c>
    </row>
  </sheetData>
  <mergeCells count="10">
    <mergeCell ref="D48:H48"/>
    <mergeCell ref="I27:I31"/>
    <mergeCell ref="C26:I26"/>
    <mergeCell ref="C33:I33"/>
    <mergeCell ref="C21:I21"/>
    <mergeCell ref="C22:I22"/>
    <mergeCell ref="C23:I23"/>
    <mergeCell ref="C24:I24"/>
    <mergeCell ref="I35:I36"/>
    <mergeCell ref="C47:I47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zoomScaleNormal="100" zoomScaleSheetLayoutView="120" workbookViewId="0">
      <selection activeCell="A9" sqref="A9"/>
    </sheetView>
  </sheetViews>
  <sheetFormatPr defaultRowHeight="15" x14ac:dyDescent="0.25"/>
  <cols>
    <col min="1" max="1" width="4.5703125" style="39" customWidth="1"/>
    <col min="2" max="2" width="12.42578125" style="39" customWidth="1"/>
    <col min="3" max="3" width="13.28515625" style="39" hidden="1" customWidth="1"/>
    <col min="4" max="4" width="12.140625" style="39" customWidth="1"/>
    <col min="5" max="5" width="21.140625" style="39" customWidth="1"/>
    <col min="6" max="6" width="11.85546875" style="39" customWidth="1"/>
    <col min="7" max="7" width="14.28515625" style="39" customWidth="1"/>
    <col min="8" max="9" width="15.140625" style="39" customWidth="1"/>
    <col min="10" max="16384" width="9.140625" style="39"/>
  </cols>
  <sheetData>
    <row r="2" spans="1:9" ht="34.5" customHeight="1" x14ac:dyDescent="0.25">
      <c r="A2" s="85" t="s">
        <v>66</v>
      </c>
      <c r="B2" s="85"/>
      <c r="C2" s="85"/>
      <c r="D2" s="85"/>
      <c r="E2" s="85"/>
      <c r="F2" s="85"/>
      <c r="G2" s="85"/>
      <c r="H2" s="85"/>
      <c r="I2" s="85"/>
    </row>
    <row r="3" spans="1:9" hidden="1" x14ac:dyDescent="0.25">
      <c r="A3" s="50"/>
      <c r="B3" s="66"/>
      <c r="C3" s="65"/>
      <c r="D3" s="64"/>
      <c r="E3" s="63"/>
      <c r="F3" s="62" t="s">
        <v>65</v>
      </c>
      <c r="G3" s="61"/>
      <c r="H3" s="86" t="s">
        <v>64</v>
      </c>
      <c r="I3" s="87"/>
    </row>
    <row r="4" spans="1:9" ht="24.75" hidden="1" x14ac:dyDescent="0.25">
      <c r="A4" s="50"/>
      <c r="B4" s="60" t="s">
        <v>63</v>
      </c>
      <c r="C4" s="59"/>
      <c r="D4" s="88" t="s">
        <v>62</v>
      </c>
      <c r="E4" s="89"/>
      <c r="F4" s="58" t="s">
        <v>61</v>
      </c>
      <c r="G4" s="58" t="s">
        <v>60</v>
      </c>
      <c r="H4" s="57" t="s">
        <v>59</v>
      </c>
      <c r="I4" s="56" t="s">
        <v>58</v>
      </c>
    </row>
    <row r="5" spans="1:9" hidden="1" x14ac:dyDescent="0.25">
      <c r="A5" s="50"/>
      <c r="B5" s="54" t="s">
        <v>57</v>
      </c>
      <c r="C5" s="50"/>
      <c r="D5" s="81"/>
      <c r="E5" s="81"/>
      <c r="F5" s="55"/>
      <c r="G5" s="52"/>
      <c r="H5" s="52"/>
      <c r="I5" s="52">
        <f>+G5-H5</f>
        <v>0</v>
      </c>
    </row>
    <row r="6" spans="1:9" hidden="1" x14ac:dyDescent="0.25">
      <c r="A6" s="50"/>
      <c r="B6" s="54" t="s">
        <v>56</v>
      </c>
      <c r="C6" s="50"/>
      <c r="D6" s="82"/>
      <c r="E6" s="82"/>
      <c r="F6" s="53"/>
      <c r="G6" s="52"/>
      <c r="H6" s="52"/>
      <c r="I6" s="52"/>
    </row>
    <row r="7" spans="1:9" hidden="1" x14ac:dyDescent="0.25">
      <c r="A7" s="50"/>
      <c r="B7" s="54"/>
      <c r="C7" s="50"/>
      <c r="D7" s="83"/>
      <c r="E7" s="84"/>
      <c r="F7" s="53"/>
      <c r="G7" s="52"/>
      <c r="H7" s="52"/>
      <c r="I7" s="52"/>
    </row>
    <row r="8" spans="1:9" hidden="1" x14ac:dyDescent="0.25">
      <c r="A8" s="50"/>
      <c r="B8" s="51" t="s">
        <v>55</v>
      </c>
      <c r="C8" s="50"/>
      <c r="D8" s="50"/>
      <c r="E8" s="50"/>
      <c r="F8" s="50"/>
      <c r="G8" s="49">
        <f>SUM(G5:G7)</f>
        <v>0</v>
      </c>
      <c r="H8" s="49">
        <f>SUM(H5:H7)</f>
        <v>0</v>
      </c>
      <c r="I8" s="49">
        <f>SUM(I5:I7)</f>
        <v>0</v>
      </c>
    </row>
    <row r="10" spans="1:9" x14ac:dyDescent="0.25">
      <c r="B10" s="46" t="s">
        <v>54</v>
      </c>
      <c r="C10" s="44"/>
      <c r="D10" s="44"/>
      <c r="E10" s="44"/>
      <c r="F10" s="40">
        <v>8991.81</v>
      </c>
    </row>
    <row r="11" spans="1:9" x14ac:dyDescent="0.25">
      <c r="B11" s="46" t="s">
        <v>53</v>
      </c>
      <c r="C11" s="44"/>
      <c r="D11" s="44"/>
      <c r="E11" s="44"/>
      <c r="F11" s="43">
        <v>73328.91</v>
      </c>
    </row>
    <row r="12" spans="1:9" x14ac:dyDescent="0.25">
      <c r="B12" s="46" t="s">
        <v>52</v>
      </c>
      <c r="C12" s="44"/>
      <c r="D12" s="44"/>
      <c r="E12" s="44"/>
      <c r="F12" s="48">
        <v>78974.84</v>
      </c>
    </row>
    <row r="13" spans="1:9" hidden="1" x14ac:dyDescent="0.25">
      <c r="B13" s="46" t="s">
        <v>51</v>
      </c>
      <c r="C13" s="44"/>
      <c r="D13" s="44"/>
      <c r="E13" s="44"/>
      <c r="F13" s="43"/>
    </row>
    <row r="14" spans="1:9" x14ac:dyDescent="0.25">
      <c r="B14" s="46" t="s">
        <v>50</v>
      </c>
      <c r="C14" s="44"/>
      <c r="D14" s="44"/>
      <c r="E14" s="44"/>
      <c r="F14" s="40">
        <f>F10+F11-F12</f>
        <v>3345.8800000000047</v>
      </c>
    </row>
    <row r="15" spans="1:9" x14ac:dyDescent="0.25">
      <c r="B15" s="47"/>
      <c r="C15" s="47"/>
      <c r="D15" s="47"/>
      <c r="E15" s="47"/>
      <c r="F15" s="47"/>
      <c r="G15" s="47"/>
    </row>
    <row r="16" spans="1:9" x14ac:dyDescent="0.25">
      <c r="B16" s="46" t="s">
        <v>49</v>
      </c>
      <c r="C16" s="44"/>
      <c r="D16" s="44"/>
      <c r="E16" s="44"/>
      <c r="F16" s="44"/>
      <c r="G16" s="40">
        <v>12806.53</v>
      </c>
    </row>
    <row r="17" spans="2:7" x14ac:dyDescent="0.25">
      <c r="B17" s="46" t="s">
        <v>48</v>
      </c>
      <c r="C17" s="44"/>
      <c r="D17" s="44"/>
      <c r="E17" s="44"/>
      <c r="F17" s="44"/>
      <c r="G17" s="43">
        <f>+F11</f>
        <v>73328.91</v>
      </c>
    </row>
    <row r="18" spans="2:7" x14ac:dyDescent="0.25">
      <c r="B18" s="45" t="s">
        <v>47</v>
      </c>
      <c r="C18" s="44"/>
      <c r="D18" s="44"/>
      <c r="E18" s="44"/>
      <c r="F18" s="44"/>
      <c r="G18" s="43">
        <f>+H8*1000</f>
        <v>0</v>
      </c>
    </row>
    <row r="19" spans="2:7" x14ac:dyDescent="0.25">
      <c r="B19" s="42" t="s">
        <v>46</v>
      </c>
      <c r="C19" s="41"/>
      <c r="D19" s="41"/>
      <c r="E19" s="41"/>
      <c r="F19" s="41"/>
      <c r="G19" s="40">
        <f>G16+G17-G18</f>
        <v>86135.44</v>
      </c>
    </row>
  </sheetData>
  <mergeCells count="6">
    <mergeCell ref="D5:E5"/>
    <mergeCell ref="D6:E6"/>
    <mergeCell ref="D7:E7"/>
    <mergeCell ref="A2:I2"/>
    <mergeCell ref="H3:I3"/>
    <mergeCell ref="D4:E4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9"/>
  <sheetViews>
    <sheetView topLeftCell="A10" zoomScaleNormal="100" zoomScaleSheetLayoutView="120" workbookViewId="0">
      <selection activeCell="B17" sqref="B17"/>
    </sheetView>
  </sheetViews>
  <sheetFormatPr defaultRowHeight="15" x14ac:dyDescent="0.25"/>
  <cols>
    <col min="1" max="1" width="4.5703125" style="90" customWidth="1"/>
    <col min="2" max="2" width="12.42578125" style="90" customWidth="1"/>
    <col min="3" max="3" width="13.28515625" style="90" hidden="1" customWidth="1"/>
    <col min="4" max="4" width="12.140625" style="90" customWidth="1"/>
    <col min="5" max="5" width="13.5703125" style="90" customWidth="1"/>
    <col min="6" max="6" width="13.28515625" style="90" customWidth="1"/>
    <col min="7" max="7" width="14.28515625" style="90" customWidth="1"/>
    <col min="8" max="9" width="15.140625" style="90" customWidth="1"/>
    <col min="10" max="16384" width="9.140625" style="90"/>
  </cols>
  <sheetData>
    <row r="13" spans="1:9" x14ac:dyDescent="0.25">
      <c r="A13" s="98" t="s">
        <v>90</v>
      </c>
      <c r="B13" s="98"/>
      <c r="C13" s="98"/>
      <c r="D13" s="98"/>
      <c r="E13" s="98"/>
      <c r="F13" s="98"/>
      <c r="G13" s="98"/>
      <c r="H13" s="98"/>
      <c r="I13" s="98"/>
    </row>
    <row r="14" spans="1:9" x14ac:dyDescent="0.25">
      <c r="A14" s="98" t="s">
        <v>89</v>
      </c>
      <c r="B14" s="98"/>
      <c r="C14" s="98"/>
      <c r="D14" s="98"/>
      <c r="E14" s="98"/>
      <c r="F14" s="98"/>
      <c r="G14" s="98"/>
      <c r="H14" s="98"/>
      <c r="I14" s="98"/>
    </row>
    <row r="15" spans="1:9" x14ac:dyDescent="0.25">
      <c r="A15" s="98" t="s">
        <v>88</v>
      </c>
      <c r="B15" s="98"/>
      <c r="C15" s="98"/>
      <c r="D15" s="98"/>
      <c r="E15" s="98"/>
      <c r="F15" s="98"/>
      <c r="G15" s="98"/>
      <c r="H15" s="98"/>
      <c r="I15" s="98"/>
    </row>
    <row r="16" spans="1:9" ht="60" x14ac:dyDescent="0.25">
      <c r="A16" s="96" t="s">
        <v>87</v>
      </c>
      <c r="B16" s="96" t="s">
        <v>86</v>
      </c>
      <c r="C16" s="96" t="s">
        <v>85</v>
      </c>
      <c r="D16" s="96" t="s">
        <v>84</v>
      </c>
      <c r="E16" s="96" t="s">
        <v>83</v>
      </c>
      <c r="F16" s="97" t="s">
        <v>82</v>
      </c>
      <c r="G16" s="97" t="s">
        <v>81</v>
      </c>
      <c r="H16" s="96" t="s">
        <v>80</v>
      </c>
      <c r="I16" s="96" t="s">
        <v>79</v>
      </c>
    </row>
    <row r="17" spans="1:9" x14ac:dyDescent="0.25">
      <c r="A17" s="95" t="s">
        <v>78</v>
      </c>
      <c r="B17" s="94">
        <v>414.72622000000001</v>
      </c>
      <c r="C17" s="94"/>
      <c r="D17" s="94">
        <v>316.67478</v>
      </c>
      <c r="E17" s="94">
        <v>301.10716000000002</v>
      </c>
      <c r="F17" s="94">
        <v>5.58</v>
      </c>
      <c r="G17" s="94">
        <v>749.72293000000002</v>
      </c>
      <c r="H17" s="94">
        <v>57.53546</v>
      </c>
      <c r="I17" s="94">
        <f>B17+D17+F17-G17</f>
        <v>-12.741929999999911</v>
      </c>
    </row>
    <row r="19" spans="1:9" x14ac:dyDescent="0.25">
      <c r="A19" s="90" t="s">
        <v>77</v>
      </c>
    </row>
    <row r="20" spans="1:9" x14ac:dyDescent="0.25">
      <c r="A20" s="91" t="s">
        <v>76</v>
      </c>
    </row>
    <row r="21" spans="1:9" x14ac:dyDescent="0.25">
      <c r="A21" s="93" t="s">
        <v>75</v>
      </c>
    </row>
    <row r="22" spans="1:9" x14ac:dyDescent="0.25">
      <c r="A22" s="93" t="s">
        <v>74</v>
      </c>
    </row>
    <row r="23" spans="1:9" x14ac:dyDescent="0.25">
      <c r="A23" s="91" t="s">
        <v>73</v>
      </c>
    </row>
    <row r="24" spans="1:9" x14ac:dyDescent="0.25">
      <c r="A24" s="91" t="s">
        <v>72</v>
      </c>
      <c r="D24" s="92"/>
      <c r="E24" s="92"/>
      <c r="F24" s="92"/>
    </row>
    <row r="25" spans="1:9" x14ac:dyDescent="0.25">
      <c r="A25" s="91" t="s">
        <v>71</v>
      </c>
    </row>
    <row r="26" spans="1:9" x14ac:dyDescent="0.25">
      <c r="A26" s="91" t="s">
        <v>70</v>
      </c>
    </row>
    <row r="27" spans="1:9" x14ac:dyDescent="0.25">
      <c r="A27" s="91" t="s">
        <v>69</v>
      </c>
    </row>
    <row r="28" spans="1:9" x14ac:dyDescent="0.25">
      <c r="A28" s="91" t="s">
        <v>68</v>
      </c>
    </row>
    <row r="29" spans="1:9" x14ac:dyDescent="0.25">
      <c r="A29" s="91" t="s">
        <v>67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Молодцова16</vt:lpstr>
      <vt:lpstr>капремонт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2019-03-19T11:41:19Z</dcterms:created>
  <dcterms:modified xsi:type="dcterms:W3CDTF">2019-03-21T07:58:01Z</dcterms:modified>
</cp:coreProperties>
</file>