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4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8" i="1" l="1"/>
  <c r="H28" i="1"/>
  <c r="K28" i="1"/>
  <c r="H29" i="1"/>
  <c r="K29" i="1"/>
  <c r="H30" i="1"/>
  <c r="K30" i="1"/>
  <c r="H31" i="1"/>
  <c r="K31" i="1"/>
  <c r="E32" i="1"/>
  <c r="H32" i="1" s="1"/>
  <c r="F32" i="1"/>
  <c r="G32" i="1"/>
  <c r="K32" i="1"/>
  <c r="D33" i="1"/>
  <c r="E33" i="1"/>
  <c r="F33" i="1"/>
  <c r="G33" i="1"/>
  <c r="G36" i="1"/>
  <c r="G47" i="1" s="1"/>
  <c r="G57" i="1" s="1"/>
  <c r="H36" i="1"/>
  <c r="J36" i="1"/>
  <c r="K36" i="1"/>
  <c r="H37" i="1"/>
  <c r="J37" i="1"/>
  <c r="H38" i="1"/>
  <c r="G39" i="1"/>
  <c r="H39" i="1"/>
  <c r="J39" i="1"/>
  <c r="H40" i="1"/>
  <c r="J40" i="1"/>
  <c r="K40" i="1"/>
  <c r="G41" i="1"/>
  <c r="H41" i="1"/>
  <c r="J41" i="1"/>
  <c r="G42" i="1"/>
  <c r="H42" i="1"/>
  <c r="J42" i="1"/>
  <c r="G43" i="1"/>
  <c r="H43" i="1"/>
  <c r="E44" i="1"/>
  <c r="F44" i="1"/>
  <c r="G44" i="1"/>
  <c r="H44" i="1"/>
  <c r="J44" i="1"/>
  <c r="K44" i="1"/>
  <c r="E45" i="1"/>
  <c r="F45" i="1"/>
  <c r="G45" i="1"/>
  <c r="H45" i="1"/>
  <c r="G46" i="1"/>
  <c r="H46" i="1"/>
  <c r="J46" i="1"/>
  <c r="D47" i="1"/>
  <c r="E47" i="1"/>
  <c r="F47" i="1"/>
  <c r="H47" i="1"/>
  <c r="E57" i="1"/>
  <c r="H58" i="1"/>
  <c r="H33" i="1" l="1"/>
  <c r="H52" i="1" s="1"/>
</calcChain>
</file>

<file path=xl/sharedStrings.xml><?xml version="1.0" encoding="utf-8"?>
<sst xmlns="http://schemas.openxmlformats.org/spreadsheetml/2006/main" count="88" uniqueCount="79">
  <si>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</si>
  <si>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</si>
  <si>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</si>
  <si>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</si>
  <si>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"Стрелец Сервис"</t>
  </si>
  <si>
    <t xml:space="preserve">Поступило от ООО "Стрелец Сервис" за управление и содержание общедомового имущества, и за сбор ТБО 16043.76 руб. </t>
  </si>
  <si>
    <t>ИП Красивичев А.П.</t>
  </si>
  <si>
    <t xml:space="preserve">Поступило от ИП Красивичев А.П. за управление и содержание общедомового имущества, и за сбор ТБО 6651.63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</si>
  <si>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</si>
  <si>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</si>
  <si>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</si>
  <si>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</si>
  <si>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</si>
  <si>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</si>
  <si>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</si>
  <si>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</si>
  <si>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</si>
  <si>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</si>
  <si>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пени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</si>
  <si>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</si>
  <si>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</si>
  <si>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</si>
  <si>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</si>
  <si>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</si>
  <si>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</si>
  <si>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</si>
  <si>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</si>
  <si>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</si>
  <si>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Н/2011-110 от 01.11.2011г.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</si>
  <si>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</si>
  <si>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</si>
  <si>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</si>
  <si>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</si>
  <si>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</si>
  <si>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</si>
  <si>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</si>
  <si>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</si>
  <si>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</si>
  <si>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</si>
  <si>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</si>
  <si>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</si>
  <si>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</si>
  <si>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</si>
  <si>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</si>
  <si>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</si>
  <si>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</si>
  <si>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4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</si>
  <si>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</si>
  <si>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</si>
  <si>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</si>
  <si>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восстановление асфальтового покрытия -41300.00р.</t>
  </si>
  <si>
    <t>ремонт и восстановление герметизации стеновых панелей - 383800.00р.</t>
  </si>
  <si>
    <t>изготовление и установка откидного пандуса - 15844.00р.</t>
  </si>
  <si>
    <t>ремонт лифта - 53035.10р.</t>
  </si>
  <si>
    <t>расходный инвентарь - 775.10р</t>
  </si>
  <si>
    <t>аварийное обслуживание - 1987.32 р.</t>
  </si>
  <si>
    <t>смена стекол - 1927.26р.</t>
  </si>
  <si>
    <t>замена водосточных элементов - 284.90р.</t>
  </si>
  <si>
    <t>работы по электрике - 775.50р.</t>
  </si>
  <si>
    <t>смена соединений в подвале водомерный узел - 788.20р.</t>
  </si>
  <si>
    <t>ремонт кровли- 1375.57р.</t>
  </si>
  <si>
    <t>ремонт цо - 4120.62р.</t>
  </si>
  <si>
    <t>смена кранов водоразборных - 156.98р.</t>
  </si>
  <si>
    <t>утепление подвального окна - 144.03р.</t>
  </si>
  <si>
    <t xml:space="preserve">ремонт дверей   - 453.50р. 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</si>
  <si>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506</t>
    </r>
    <r>
      <rPr>
        <b/>
        <sz val="11"/>
        <color indexed="8"/>
        <rFont val="Calibri"/>
        <family val="2"/>
        <charset val="204"/>
      </rPr>
      <t xml:space="preserve">,77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</si>
  <si>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</si>
  <si>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</si>
  <si>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</si>
  <si>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</si>
  <si>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</si>
  <si>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</si>
  <si>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</si>
  <si>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</si>
  <si>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</si>
  <si>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</si>
  <si>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4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</si>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</sst>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0" fontId="1" fillId="0" borderId="0" xfId="1" applyBorder="1"/>
    <xf numFmtId="0" fontId="1" fillId="2" borderId="0" xfId="1" applyFill="1"/>
    <xf numFmtId="2" fontId="17" fillId="0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K58"/>
  <sheetViews>
    <sheetView tabSelected="1" topLeftCell="C24" zoomScaleNormal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1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49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49" t="s">
        <v>48</v>
      </c>
      <c r="D22" s="49"/>
      <c r="E22" s="49"/>
      <c r="F22" s="49"/>
      <c r="G22" s="49"/>
      <c r="H22" s="49"/>
      <c r="I22" s="49"/>
    </row>
    <row r="23" spans="3:11" x14ac:dyDescent="0.2">
      <c r="C23" s="50" t="s">
        <v>47</v>
      </c>
      <c r="D23" s="50"/>
      <c r="E23" s="50"/>
      <c r="F23" s="50"/>
      <c r="G23" s="50"/>
      <c r="H23" s="50"/>
      <c r="I23" s="50"/>
    </row>
    <row r="24" spans="3:11" x14ac:dyDescent="0.2">
      <c r="C24" s="50" t="s">
        <v>46</v>
      </c>
      <c r="D24" s="50"/>
      <c r="E24" s="50"/>
      <c r="F24" s="50"/>
      <c r="G24" s="50"/>
      <c r="H24" s="50"/>
      <c r="I24" s="50"/>
    </row>
    <row r="25" spans="3:11" ht="6" customHeight="1" thickBot="1" x14ac:dyDescent="0.25">
      <c r="C25" s="51"/>
      <c r="D25" s="51"/>
      <c r="E25" s="51"/>
      <c r="F25" s="51"/>
      <c r="G25" s="51"/>
      <c r="H25" s="51"/>
      <c r="I25" s="51"/>
    </row>
    <row r="26" spans="3:11" ht="57" customHeight="1" thickBot="1" x14ac:dyDescent="0.25">
      <c r="C26" s="27" t="s">
        <v>36</v>
      </c>
      <c r="D26" s="30" t="s">
        <v>35</v>
      </c>
      <c r="E26" s="29" t="s">
        <v>34</v>
      </c>
      <c r="F26" s="29" t="s">
        <v>33</v>
      </c>
      <c r="G26" s="29" t="s">
        <v>32</v>
      </c>
      <c r="H26" s="29" t="s">
        <v>31</v>
      </c>
      <c r="I26" s="30" t="s">
        <v>45</v>
      </c>
    </row>
    <row r="27" spans="3:11" ht="13.5" customHeight="1" thickBot="1" x14ac:dyDescent="0.25">
      <c r="C27" s="52" t="s">
        <v>44</v>
      </c>
      <c r="D27" s="53"/>
      <c r="E27" s="53"/>
      <c r="F27" s="53"/>
      <c r="G27" s="53"/>
      <c r="H27" s="53"/>
      <c r="I27" s="54"/>
    </row>
    <row r="28" spans="3:11" ht="13.5" customHeight="1" thickBot="1" x14ac:dyDescent="0.25">
      <c r="C28" s="15" t="s">
        <v>43</v>
      </c>
      <c r="D28" s="21">
        <v>495363.75000000093</v>
      </c>
      <c r="E28" s="23">
        <v>3491998.7</v>
      </c>
      <c r="F28" s="23">
        <f>3448977.88+5513.97</f>
        <v>3454491.85</v>
      </c>
      <c r="G28" s="23">
        <v>3354562.12</v>
      </c>
      <c r="H28" s="23">
        <f>+D28+E28-F28</f>
        <v>532870.60000000102</v>
      </c>
      <c r="I28" s="44" t="s">
        <v>42</v>
      </c>
      <c r="K28" s="31">
        <f>386405.4-3746.26+361.88+1134.6+10466.12</f>
        <v>394621.74</v>
      </c>
    </row>
    <row r="29" spans="3:11" ht="13.5" customHeight="1" thickBot="1" x14ac:dyDescent="0.25">
      <c r="C29" s="15" t="s">
        <v>41</v>
      </c>
      <c r="D29" s="21">
        <v>293885.12000000011</v>
      </c>
      <c r="E29" s="18">
        <v>1114994.97</v>
      </c>
      <c r="F29" s="18">
        <v>1150872.46</v>
      </c>
      <c r="G29" s="23">
        <v>1406292.39</v>
      </c>
      <c r="H29" s="23">
        <f>+D29+E29-F29</f>
        <v>258007.63000000012</v>
      </c>
      <c r="I29" s="45"/>
      <c r="K29" s="31">
        <f>212240.5-38783.12+5878.7+11808.43-427.27+551.64</f>
        <v>191268.88000000003</v>
      </c>
    </row>
    <row r="30" spans="3:11" ht="13.5" customHeight="1" thickBot="1" x14ac:dyDescent="0.25">
      <c r="C30" s="15" t="s">
        <v>40</v>
      </c>
      <c r="D30" s="21">
        <v>146796.5700000003</v>
      </c>
      <c r="E30" s="18">
        <v>768930.46</v>
      </c>
      <c r="F30" s="18">
        <v>761022.55</v>
      </c>
      <c r="G30" s="23">
        <v>610655.1</v>
      </c>
      <c r="H30" s="23">
        <f>+D30+E30-F30</f>
        <v>154704.48000000021</v>
      </c>
      <c r="I30" s="45"/>
      <c r="K30" s="1">
        <f>197.72+100121.57-11441.14+10153.06</f>
        <v>99031.21</v>
      </c>
    </row>
    <row r="31" spans="3:11" ht="13.5" customHeight="1" thickBot="1" x14ac:dyDescent="0.25">
      <c r="C31" s="15" t="s">
        <v>39</v>
      </c>
      <c r="D31" s="21">
        <v>105035.90000000002</v>
      </c>
      <c r="E31" s="18">
        <v>533495.41</v>
      </c>
      <c r="F31" s="18">
        <v>531553.78</v>
      </c>
      <c r="G31" s="23">
        <v>477746.79</v>
      </c>
      <c r="H31" s="23">
        <f>+D31+E31-F31</f>
        <v>106977.53000000003</v>
      </c>
      <c r="I31" s="45"/>
      <c r="K31" s="1">
        <f>64.94+29959.76-4696.25+1829.74+35217.56-4043.16+3615.33</f>
        <v>61947.92</v>
      </c>
    </row>
    <row r="32" spans="3:11" ht="13.5" customHeight="1" thickBot="1" x14ac:dyDescent="0.25">
      <c r="C32" s="15" t="s">
        <v>38</v>
      </c>
      <c r="D32" s="21">
        <v>4797.6199999999808</v>
      </c>
      <c r="E32" s="18">
        <f>18347.8+15270.76+17679.85+20071</f>
        <v>71369.41</v>
      </c>
      <c r="F32" s="18">
        <f>19539.14+0.92-243.07+20943.65+13376.51+15278.52</f>
        <v>68895.67</v>
      </c>
      <c r="G32" s="23">
        <f>+E32</f>
        <v>71369.41</v>
      </c>
      <c r="H32" s="23">
        <f>+D32+E32-F32</f>
        <v>7271.359999999986</v>
      </c>
      <c r="I32" s="46"/>
      <c r="K32" s="1">
        <f>2.45+3.4+4.43+2311.71-357.77+4938.21-228.7+129.62-293.15</f>
        <v>6510.2000000000007</v>
      </c>
    </row>
    <row r="33" spans="3:11" ht="13.5" customHeight="1" thickBot="1" x14ac:dyDescent="0.25">
      <c r="C33" s="15" t="s">
        <v>12</v>
      </c>
      <c r="D33" s="14">
        <f>SUM(D28:D32)</f>
        <v>1045878.9600000014</v>
      </c>
      <c r="E33" s="14">
        <f>SUM(E28:E32)</f>
        <v>5980788.9500000002</v>
      </c>
      <c r="F33" s="14">
        <f>SUM(F28:F32)</f>
        <v>5966836.3100000005</v>
      </c>
      <c r="G33" s="14">
        <f>SUM(G28:G32)</f>
        <v>5920625.8099999996</v>
      </c>
      <c r="H33" s="14">
        <f>SUM(H28:H32)</f>
        <v>1059831.6000000015</v>
      </c>
      <c r="I33" s="15"/>
    </row>
    <row r="34" spans="3:11" ht="13.5" customHeight="1" thickBot="1" x14ac:dyDescent="0.25">
      <c r="C34" s="55" t="s">
        <v>37</v>
      </c>
      <c r="D34" s="55"/>
      <c r="E34" s="55"/>
      <c r="F34" s="55"/>
      <c r="G34" s="55"/>
      <c r="H34" s="55"/>
      <c r="I34" s="55"/>
    </row>
    <row r="35" spans="3:11" ht="63" customHeight="1" thickBot="1" x14ac:dyDescent="0.25">
      <c r="C35" s="22" t="s">
        <v>36</v>
      </c>
      <c r="D35" s="30" t="s">
        <v>35</v>
      </c>
      <c r="E35" s="29" t="s">
        <v>34</v>
      </c>
      <c r="F35" s="29" t="s">
        <v>33</v>
      </c>
      <c r="G35" s="29" t="s">
        <v>32</v>
      </c>
      <c r="H35" s="29" t="s">
        <v>31</v>
      </c>
      <c r="I35" s="28" t="s">
        <v>30</v>
      </c>
    </row>
    <row r="36" spans="3:11" ht="21" customHeight="1" thickBot="1" x14ac:dyDescent="0.25">
      <c r="C36" s="27" t="s">
        <v>29</v>
      </c>
      <c r="D36" s="26">
        <v>258866.92000000132</v>
      </c>
      <c r="E36" s="17">
        <v>2758727.13</v>
      </c>
      <c r="F36" s="17">
        <v>2717971.55</v>
      </c>
      <c r="G36" s="17">
        <f>+E36</f>
        <v>2758727.13</v>
      </c>
      <c r="H36" s="17">
        <f t="shared" ref="H36:H46" si="0">+D36+E36-F36</f>
        <v>299622.5000000014</v>
      </c>
      <c r="I36" s="47" t="s">
        <v>28</v>
      </c>
      <c r="J36" s="25">
        <f>191637.48-10225.79+37.37-21.35+144.72-82.51+16.08-9.14+156.65-89.33-D36</f>
        <v>-77302.740000001359</v>
      </c>
      <c r="K36" s="25">
        <f>222525.36-1583.35+1019.14-8.19+3940.75-31+375.6-3.9+3648.36-37.58+6.13-11.69+59.82-114.47-H36</f>
        <v>-69837.520000001387</v>
      </c>
    </row>
    <row r="37" spans="3:11" ht="21.75" customHeight="1" thickBot="1" x14ac:dyDescent="0.25">
      <c r="C37" s="15" t="s">
        <v>27</v>
      </c>
      <c r="D37" s="21">
        <v>51229.729999999865</v>
      </c>
      <c r="E37" s="23">
        <v>555417.56999999995</v>
      </c>
      <c r="F37" s="23">
        <v>546535.42000000004</v>
      </c>
      <c r="G37" s="17">
        <v>506768.08</v>
      </c>
      <c r="H37" s="17">
        <f t="shared" si="0"/>
        <v>60111.879999999772</v>
      </c>
      <c r="I37" s="48"/>
      <c r="J37" s="25">
        <f>44322.38-658.87</f>
        <v>43663.509999999995</v>
      </c>
    </row>
    <row r="38" spans="3:11" ht="13.5" customHeight="1" thickBot="1" x14ac:dyDescent="0.25">
      <c r="C38" s="22" t="s">
        <v>26</v>
      </c>
      <c r="D38" s="24">
        <v>777.32999999993228</v>
      </c>
      <c r="E38" s="23"/>
      <c r="F38" s="23">
        <v>423.93</v>
      </c>
      <c r="G38" s="17"/>
      <c r="H38" s="17">
        <f t="shared" si="0"/>
        <v>353.39999999993228</v>
      </c>
      <c r="I38" s="20"/>
    </row>
    <row r="39" spans="3:11" ht="12.75" customHeight="1" thickBot="1" x14ac:dyDescent="0.25">
      <c r="C39" s="15" t="s">
        <v>25</v>
      </c>
      <c r="D39" s="21">
        <v>30599.020000000077</v>
      </c>
      <c r="E39" s="23">
        <v>242146.52</v>
      </c>
      <c r="F39" s="23">
        <v>265636.40999999997</v>
      </c>
      <c r="G39" s="17">
        <f>+E39</f>
        <v>242146.52</v>
      </c>
      <c r="H39" s="17">
        <f t="shared" si="0"/>
        <v>7109.1300000000629</v>
      </c>
      <c r="I39" s="20" t="s">
        <v>24</v>
      </c>
      <c r="J39" s="1">
        <f>27607.85-182.66</f>
        <v>27425.19</v>
      </c>
    </row>
    <row r="40" spans="3:11" ht="26.25" customHeight="1" thickBot="1" x14ac:dyDescent="0.25">
      <c r="C40" s="15" t="s">
        <v>23</v>
      </c>
      <c r="D40" s="21">
        <v>55846.239999999991</v>
      </c>
      <c r="E40" s="23">
        <v>604388.63</v>
      </c>
      <c r="F40" s="23">
        <v>596600.87</v>
      </c>
      <c r="G40" s="17">
        <v>611865.80000000005</v>
      </c>
      <c r="H40" s="17">
        <f t="shared" si="0"/>
        <v>63634</v>
      </c>
      <c r="I40" s="16" t="s">
        <v>22</v>
      </c>
      <c r="J40" s="1">
        <f>7184.74+33912.26-2461.96</f>
        <v>38635.040000000001</v>
      </c>
      <c r="K40" s="1">
        <f>35011.28-397.01+2971.95+10254.16</f>
        <v>47840.37999999999</v>
      </c>
    </row>
    <row r="41" spans="3:11" ht="28.5" customHeight="1" thickBot="1" x14ac:dyDescent="0.25">
      <c r="C41" s="15" t="s">
        <v>21</v>
      </c>
      <c r="D41" s="21">
        <v>2561.0199999999932</v>
      </c>
      <c r="E41" s="18">
        <v>32129.77</v>
      </c>
      <c r="F41" s="18">
        <v>31206.58</v>
      </c>
      <c r="G41" s="17">
        <f t="shared" ref="G41:G46" si="1">+E41</f>
        <v>32129.77</v>
      </c>
      <c r="H41" s="17">
        <f t="shared" si="0"/>
        <v>3484.2099999999919</v>
      </c>
      <c r="I41" s="16" t="s">
        <v>20</v>
      </c>
      <c r="J41" s="1">
        <f>2568.22-18.43</f>
        <v>2549.79</v>
      </c>
    </row>
    <row r="42" spans="3:11" ht="13.5" customHeight="1" thickBot="1" x14ac:dyDescent="0.25">
      <c r="C42" s="22" t="s">
        <v>19</v>
      </c>
      <c r="D42" s="21">
        <v>48472.170000000042</v>
      </c>
      <c r="E42" s="18">
        <v>320705.84000000003</v>
      </c>
      <c r="F42" s="18">
        <v>336979.12</v>
      </c>
      <c r="G42" s="17">
        <f t="shared" si="1"/>
        <v>320705.84000000003</v>
      </c>
      <c r="H42" s="17">
        <f t="shared" si="0"/>
        <v>32198.890000000072</v>
      </c>
      <c r="I42" s="20"/>
      <c r="J42" s="1">
        <f>39159.63-209.08</f>
        <v>38950.549999999996</v>
      </c>
    </row>
    <row r="43" spans="3:11" ht="13.5" customHeight="1" thickBot="1" x14ac:dyDescent="0.25">
      <c r="C43" s="22" t="s">
        <v>18</v>
      </c>
      <c r="D43" s="21">
        <v>199.29000000000087</v>
      </c>
      <c r="E43" s="18"/>
      <c r="F43" s="18">
        <v>185.39</v>
      </c>
      <c r="G43" s="17">
        <f t="shared" si="1"/>
        <v>0</v>
      </c>
      <c r="H43" s="17">
        <f t="shared" si="0"/>
        <v>13.900000000000887</v>
      </c>
      <c r="I43" s="20"/>
    </row>
    <row r="44" spans="3:11" ht="13.5" customHeight="1" thickBot="1" x14ac:dyDescent="0.25">
      <c r="C44" s="22" t="s">
        <v>17</v>
      </c>
      <c r="D44" s="21">
        <v>110450.01</v>
      </c>
      <c r="E44" s="18">
        <f>38375.69+27378.3</f>
        <v>65753.990000000005</v>
      </c>
      <c r="F44" s="18">
        <f>66143.29+36685.09</f>
        <v>102828.37999999999</v>
      </c>
      <c r="G44" s="17">
        <f t="shared" si="1"/>
        <v>65753.990000000005</v>
      </c>
      <c r="H44" s="17">
        <f t="shared" si="0"/>
        <v>73375.62000000001</v>
      </c>
      <c r="I44" s="20"/>
      <c r="J44" s="1">
        <f>3873.86-121.86+2040.63-60.34</f>
        <v>5732.29</v>
      </c>
      <c r="K44" s="1">
        <f>23330.4-1446.1+44096.96</f>
        <v>65981.260000000009</v>
      </c>
    </row>
    <row r="45" spans="3:11" ht="13.5" customHeight="1" thickBot="1" x14ac:dyDescent="0.25">
      <c r="C45" s="22" t="s">
        <v>16</v>
      </c>
      <c r="D45" s="21">
        <v>12459.169999999984</v>
      </c>
      <c r="E45" s="18">
        <f>115798.53+31041.6</f>
        <v>146840.13</v>
      </c>
      <c r="F45" s="18">
        <f>114720.39-19.74-8.66+29597.63</f>
        <v>144289.62</v>
      </c>
      <c r="G45" s="17">
        <f t="shared" si="1"/>
        <v>146840.13</v>
      </c>
      <c r="H45" s="17">
        <f t="shared" si="0"/>
        <v>15009.679999999993</v>
      </c>
      <c r="I45" s="20" t="s">
        <v>15</v>
      </c>
    </row>
    <row r="46" spans="3:11" ht="13.5" customHeight="1" thickBot="1" x14ac:dyDescent="0.25">
      <c r="C46" s="15" t="s">
        <v>14</v>
      </c>
      <c r="D46" s="19">
        <v>6792.8499999999913</v>
      </c>
      <c r="E46" s="18">
        <v>79472.009999999995</v>
      </c>
      <c r="F46" s="18">
        <v>77598.05</v>
      </c>
      <c r="G46" s="17">
        <f t="shared" si="1"/>
        <v>79472.009999999995</v>
      </c>
      <c r="H46" s="17">
        <f t="shared" si="0"/>
        <v>8666.8099999999831</v>
      </c>
      <c r="I46" s="16" t="s">
        <v>13</v>
      </c>
      <c r="J46" s="1">
        <f>6356.95-45.67</f>
        <v>6311.28</v>
      </c>
    </row>
    <row r="47" spans="3:11" s="12" customFormat="1" ht="13.5" customHeight="1" thickBot="1" x14ac:dyDescent="0.25">
      <c r="C47" s="15" t="s">
        <v>12</v>
      </c>
      <c r="D47" s="14">
        <f>SUM(D36:D46)</f>
        <v>578253.75000000128</v>
      </c>
      <c r="E47" s="14">
        <f>SUM(E36:E46)</f>
        <v>4805581.59</v>
      </c>
      <c r="F47" s="14">
        <f>SUM(F36:F46)</f>
        <v>4820255.3199999994</v>
      </c>
      <c r="G47" s="14">
        <f>SUM(G36:G46)</f>
        <v>4764409.2700000005</v>
      </c>
      <c r="H47" s="14">
        <f>SUM(H36:H46)</f>
        <v>563580.0200000013</v>
      </c>
      <c r="I47" s="13"/>
    </row>
    <row r="48" spans="3:11" ht="13.5" customHeight="1" thickBot="1" x14ac:dyDescent="0.25">
      <c r="C48" s="42" t="s">
        <v>11</v>
      </c>
      <c r="D48" s="42"/>
      <c r="E48" s="42"/>
      <c r="F48" s="42"/>
      <c r="G48" s="42"/>
      <c r="H48" s="42"/>
      <c r="I48" s="42"/>
    </row>
    <row r="49" spans="3:9" ht="32.25" customHeight="1" thickBot="1" x14ac:dyDescent="0.25">
      <c r="C49" s="10" t="s">
        <v>10</v>
      </c>
      <c r="D49" s="43" t="s">
        <v>9</v>
      </c>
      <c r="E49" s="43"/>
      <c r="F49" s="43"/>
      <c r="G49" s="43"/>
      <c r="H49" s="43"/>
      <c r="I49" s="11" t="s">
        <v>8</v>
      </c>
    </row>
    <row r="50" spans="3:9" ht="26.25" customHeight="1" thickBot="1" x14ac:dyDescent="0.25">
      <c r="C50" s="10" t="s">
        <v>6</v>
      </c>
      <c r="D50" s="39" t="s">
        <v>7</v>
      </c>
      <c r="E50" s="40"/>
      <c r="F50" s="40"/>
      <c r="G50" s="40"/>
      <c r="H50" s="41"/>
      <c r="I50" s="9" t="s">
        <v>6</v>
      </c>
    </row>
    <row r="51" spans="3:9" ht="27" customHeight="1" thickBot="1" x14ac:dyDescent="0.25">
      <c r="C51" s="10" t="s">
        <v>4</v>
      </c>
      <c r="D51" s="39" t="s">
        <v>5</v>
      </c>
      <c r="E51" s="40"/>
      <c r="F51" s="40"/>
      <c r="G51" s="40"/>
      <c r="H51" s="41"/>
      <c r="I51" s="9" t="s">
        <v>4</v>
      </c>
    </row>
    <row r="52" spans="3:9" ht="15.75" customHeight="1" x14ac:dyDescent="0.3">
      <c r="C52" s="8" t="s">
        <v>3</v>
      </c>
      <c r="D52" s="8"/>
      <c r="E52" s="8"/>
      <c r="F52" s="8"/>
      <c r="G52" s="8"/>
      <c r="H52" s="7">
        <f>+H33+H47</f>
        <v>1623411.6200000029</v>
      </c>
    </row>
    <row r="53" spans="3:9" ht="12" hidden="1" customHeight="1" x14ac:dyDescent="0.25">
      <c r="C53" s="6" t="s">
        <v>2</v>
      </c>
      <c r="D53" s="6"/>
      <c r="F53" s="5"/>
      <c r="G53" s="5"/>
      <c r="H53" s="5"/>
    </row>
    <row r="54" spans="3:9" ht="12.75" hidden="1" customHeight="1" x14ac:dyDescent="0.2">
      <c r="C54" s="4" t="s">
        <v>1</v>
      </c>
    </row>
    <row r="56" spans="3:9" x14ac:dyDescent="0.2">
      <c r="D56" s="3"/>
      <c r="E56" s="3"/>
      <c r="F56" s="3"/>
      <c r="G56" s="3"/>
      <c r="H56" s="3"/>
    </row>
    <row r="57" spans="3:9" x14ac:dyDescent="0.2">
      <c r="C57" s="2" t="s">
        <v>0</v>
      </c>
      <c r="E57" s="3">
        <f>+E47+E33+5580+22695.39</f>
        <v>10814645.93</v>
      </c>
      <c r="F57" s="3"/>
      <c r="G57" s="3">
        <f>+G47+G33</f>
        <v>10685035.08</v>
      </c>
    </row>
    <row r="58" spans="3:9" hidden="1" x14ac:dyDescent="0.2">
      <c r="D58" s="3"/>
      <c r="H58" s="3">
        <f>63634+299622.5+8666.81+7109.13+3484.21+13.9+46015.64+27359.98+60111.88+353.4+32198.89+14.14+11742.03+2.2+3251.31</f>
        <v>563580.02000000014</v>
      </c>
    </row>
  </sheetData>
  <mergeCells count="12">
    <mergeCell ref="C22:I22"/>
    <mergeCell ref="C23:I23"/>
    <mergeCell ref="C24:I24"/>
    <mergeCell ref="C25:I25"/>
    <mergeCell ref="C27:I27"/>
    <mergeCell ref="D50:H50"/>
    <mergeCell ref="D51:H51"/>
    <mergeCell ref="C48:I48"/>
    <mergeCell ref="D49:H49"/>
    <mergeCell ref="I28:I32"/>
    <mergeCell ref="I36:I37"/>
    <mergeCell ref="C34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22" zoomScaleNormal="100" zoomScaleSheetLayoutView="120" workbookViewId="0">
      <selection activeCell="G21" sqref="G21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9" width="15.140625" style="56" customWidth="1"/>
    <col min="10" max="16384" width="9.140625" style="56"/>
  </cols>
  <sheetData>
    <row r="13" spans="1:9" x14ac:dyDescent="0.25">
      <c r="A13" s="65" t="s">
        <v>78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77</v>
      </c>
      <c r="B14" s="65"/>
      <c r="C14" s="65"/>
      <c r="D14" s="65"/>
      <c r="E14" s="65"/>
      <c r="F14" s="65"/>
      <c r="G14" s="65"/>
      <c r="H14" s="65"/>
      <c r="I14" s="65"/>
    </row>
    <row r="15" spans="1:9" x14ac:dyDescent="0.25">
      <c r="A15" s="65" t="s">
        <v>76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63" t="s">
        <v>75</v>
      </c>
      <c r="B16" s="63" t="s">
        <v>74</v>
      </c>
      <c r="C16" s="63" t="s">
        <v>73</v>
      </c>
      <c r="D16" s="63" t="s">
        <v>72</v>
      </c>
      <c r="E16" s="63" t="s">
        <v>71</v>
      </c>
      <c r="F16" s="64" t="s">
        <v>70</v>
      </c>
      <c r="G16" s="64" t="s">
        <v>69</v>
      </c>
      <c r="H16" s="63" t="s">
        <v>68</v>
      </c>
      <c r="I16" s="63" t="s">
        <v>67</v>
      </c>
    </row>
    <row r="17" spans="1:9" x14ac:dyDescent="0.25">
      <c r="A17" s="62" t="s">
        <v>66</v>
      </c>
      <c r="B17" s="60">
        <v>-27.93928</v>
      </c>
      <c r="C17" s="61"/>
      <c r="D17" s="61">
        <v>555.41756999999996</v>
      </c>
      <c r="E17" s="61">
        <v>546.53542000000004</v>
      </c>
      <c r="F17" s="61">
        <f>(22695.39+5580)/1000</f>
        <v>28.275389999999998</v>
      </c>
      <c r="G17" s="61">
        <v>506.76808</v>
      </c>
      <c r="H17" s="60">
        <v>60.111879999999999</v>
      </c>
      <c r="I17" s="60">
        <f>B17+D17+F17-G17</f>
        <v>48.98559999999992</v>
      </c>
    </row>
    <row r="19" spans="1:9" x14ac:dyDescent="0.25">
      <c r="A19" s="56" t="s">
        <v>65</v>
      </c>
    </row>
    <row r="20" spans="1:9" x14ac:dyDescent="0.25">
      <c r="A20" s="57" t="s">
        <v>64</v>
      </c>
    </row>
    <row r="21" spans="1:9" x14ac:dyDescent="0.25">
      <c r="A21" s="56" t="s">
        <v>63</v>
      </c>
    </row>
    <row r="22" spans="1:9" x14ac:dyDescent="0.25">
      <c r="A22" s="57" t="s">
        <v>62</v>
      </c>
    </row>
    <row r="23" spans="1:9" x14ac:dyDescent="0.25">
      <c r="A23" s="57" t="s">
        <v>61</v>
      </c>
    </row>
    <row r="24" spans="1:9" x14ac:dyDescent="0.25">
      <c r="A24" s="59" t="s">
        <v>60</v>
      </c>
    </row>
    <row r="25" spans="1:9" x14ac:dyDescent="0.25">
      <c r="A25" s="57" t="s">
        <v>59</v>
      </c>
    </row>
    <row r="26" spans="1:9" x14ac:dyDescent="0.25">
      <c r="A26" s="57" t="s">
        <v>58</v>
      </c>
    </row>
    <row r="27" spans="1:9" x14ac:dyDescent="0.25">
      <c r="A27" s="57" t="s">
        <v>57</v>
      </c>
      <c r="D27" s="58"/>
      <c r="E27" s="58"/>
      <c r="F27" s="58"/>
    </row>
    <row r="28" spans="1:9" x14ac:dyDescent="0.25">
      <c r="A28" s="57" t="s">
        <v>56</v>
      </c>
    </row>
    <row r="29" spans="1:9" x14ac:dyDescent="0.25">
      <c r="A29" s="57" t="s">
        <v>55</v>
      </c>
    </row>
    <row r="30" spans="1:9" x14ac:dyDescent="0.25">
      <c r="A30" s="57" t="s">
        <v>54</v>
      </c>
    </row>
    <row r="31" spans="1:9" x14ac:dyDescent="0.25">
      <c r="A31" s="57" t="s">
        <v>53</v>
      </c>
    </row>
    <row r="32" spans="1:9" x14ac:dyDescent="0.25">
      <c r="A32" s="57" t="s">
        <v>52</v>
      </c>
    </row>
    <row r="33" spans="1:1" x14ac:dyDescent="0.25">
      <c r="A33" s="56" t="s">
        <v>51</v>
      </c>
    </row>
    <row r="34" spans="1:1" x14ac:dyDescent="0.25">
      <c r="A34" s="56" t="s">
        <v>50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Молодцова4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2019-03-19T11:38:18Z</dcterms:created>
  <dcterms:modified xsi:type="dcterms:W3CDTF">2019-03-21T07:52:28Z</dcterms:modified>
</cp:coreProperties>
</file>