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cor\OneDrive\Рабочий стол\КАТЯ данные\Данные 2018\Общий отчет 2018 год\"/>
    </mc:Choice>
  </mc:AlternateContent>
  <bookViews>
    <workbookView xWindow="0" yWindow="0" windowWidth="19200" windowHeight="12180"/>
  </bookViews>
  <sheets>
    <sheet name="Школьная1" sheetId="1" r:id="rId1"/>
    <sheet name="текущий ремонт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2" l="1"/>
  <c r="I17" i="2"/>
  <c r="F27" i="1" l="1"/>
  <c r="H27" i="1"/>
  <c r="K27" i="1"/>
  <c r="H28" i="1"/>
  <c r="K28" i="1"/>
  <c r="H29" i="1"/>
  <c r="K29" i="1"/>
  <c r="H30" i="1"/>
  <c r="K30" i="1"/>
  <c r="E31" i="1"/>
  <c r="H31" i="1" s="1"/>
  <c r="F31" i="1"/>
  <c r="G31" i="1"/>
  <c r="K31" i="1"/>
  <c r="D32" i="1"/>
  <c r="E32" i="1"/>
  <c r="F32" i="1"/>
  <c r="G32" i="1"/>
  <c r="G35" i="1"/>
  <c r="H35" i="1"/>
  <c r="J35" i="1"/>
  <c r="K35" i="1"/>
  <c r="H36" i="1"/>
  <c r="H45" i="1" s="1"/>
  <c r="H56" i="1" s="1"/>
  <c r="H37" i="1"/>
  <c r="H38" i="1"/>
  <c r="H39" i="1"/>
  <c r="J39" i="1"/>
  <c r="K39" i="1"/>
  <c r="G40" i="1"/>
  <c r="H40" i="1"/>
  <c r="G41" i="1"/>
  <c r="H41" i="1"/>
  <c r="J41" i="1"/>
  <c r="E42" i="1"/>
  <c r="F42" i="1"/>
  <c r="F45" i="1" s="1"/>
  <c r="G42" i="1"/>
  <c r="H42" i="1"/>
  <c r="J42" i="1"/>
  <c r="K42" i="1"/>
  <c r="E43" i="1"/>
  <c r="F43" i="1"/>
  <c r="G43" i="1"/>
  <c r="H43" i="1"/>
  <c r="G44" i="1"/>
  <c r="H44" i="1"/>
  <c r="D45" i="1"/>
  <c r="E45" i="1"/>
  <c r="E57" i="1" s="1"/>
  <c r="G45" i="1"/>
  <c r="H55" i="1"/>
  <c r="G57" i="1"/>
  <c r="H32" i="1" l="1"/>
  <c r="H50" i="1" s="1"/>
</calcChain>
</file>

<file path=xl/sharedStrings.xml><?xml version="1.0" encoding="utf-8"?>
<sst xmlns="http://schemas.openxmlformats.org/spreadsheetml/2006/main" count="76" uniqueCount="67">
  <si>
    <t>ИТОГО ЖКУ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</si>
  <si>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</si>
  <si>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Надеемся на дальнейшее сотрудничество. Администрация ООО "УЮТ-СЕРВИС"</t>
  </si>
  <si>
    <t>Общая задолженность по дому  на 01.01.2019г.</t>
  </si>
  <si>
    <t>ИП Благовский А.Ю.</t>
  </si>
  <si>
    <t xml:space="preserve">Поступило от ИП Благовский А.Ю. за управление и содержание общедомового имущества, и за сбор ТБО 12594.70 руб. </t>
  </si>
  <si>
    <t>ИП Саакян Г.Р.</t>
  </si>
  <si>
    <t xml:space="preserve">Поступило от ИП Саакян Г.Р. за управление и содержание общедомового имущества, и за сбор ТБО 9689.03 руб. </t>
  </si>
  <si>
    <t>ООО "ГМК"</t>
  </si>
  <si>
    <t xml:space="preserve">Поступило от ООО "ГМК" за размещение интернет оборудования 5580,00 руб. </t>
  </si>
  <si>
    <t>Размещение Интернет оборудования</t>
  </si>
  <si>
    <t>Прочие поступления</t>
  </si>
  <si>
    <t>Итого</t>
  </si>
  <si>
    <t xml:space="preserve"> ООО"Энерго-Сервис"</t>
  </si>
  <si>
    <t>т/о узлов учета теп/энергии</t>
  </si>
  <si>
    <t>ООО "ПСК"</t>
  </si>
  <si>
    <t>электр под</t>
  </si>
  <si>
    <t>Повышающий коэффициент</t>
  </si>
  <si>
    <t>услуги расчетно-кассовой службы</t>
  </si>
  <si>
    <t>ОАО "Леноблгаз"</t>
  </si>
  <si>
    <t>т/о внутридомового газ/ оборудования</t>
  </si>
  <si>
    <t xml:space="preserve"> ООО "Леноблстрой"</t>
  </si>
  <si>
    <t>Вывоз ТБО и  КГО</t>
  </si>
  <si>
    <t>ООО "СЗЛК", ООО ИЦ "Ликон", ОАО "ПСК"</t>
  </si>
  <si>
    <t>Лифт</t>
  </si>
  <si>
    <t>Капитальный ремонт</t>
  </si>
  <si>
    <t>Текущий ремонт</t>
  </si>
  <si>
    <t>ООО "Уют-Сервис", договор управления № Н/2008-10 от 01.05.2008г.</t>
  </si>
  <si>
    <t>Упр. и сод.общего им-ва</t>
  </si>
  <si>
    <t>Наименование подрядчика</t>
  </si>
  <si>
    <t>Задолженность населения на 01.01.2019г. (руб.)</t>
  </si>
  <si>
    <t>Перечислено поставщику услуг в 2018г. (руб.)</t>
  </si>
  <si>
    <t>Поступило в счет оплаты в 2018г. (руб.)</t>
  </si>
  <si>
    <t>Начислено населению за 2018г. (руб.)</t>
  </si>
  <si>
    <t>Задолженность населения на 01.01.2018г. (руб.)</t>
  </si>
  <si>
    <t>наименование</t>
  </si>
  <si>
    <t>Содержание и текущий ремонт общего имущества дома</t>
  </si>
  <si>
    <t>ОДН</t>
  </si>
  <si>
    <t>Водоотведение</t>
  </si>
  <si>
    <t>Холодное водоснабжение</t>
  </si>
  <si>
    <t>Горячее водоснабжение</t>
  </si>
  <si>
    <t xml:space="preserve"> ООО "ТСК",  ООО "Сертоловские Коммунальные Системы"</t>
  </si>
  <si>
    <t>Отопление</t>
  </si>
  <si>
    <t>Коммунальные услуги (с 01.01.2018г. по 31.10.2018г.)</t>
  </si>
  <si>
    <t>Наименование поставщика</t>
  </si>
  <si>
    <t>имущества жилого дома № 1  по ул. Школьная с 01.01.2018г. по 31.12.2018г.</t>
  </si>
  <si>
    <t xml:space="preserve">предоставляем Вам  ОТЧЕТ по оплате за коммунальные услуги, содержанию и текущему ремонту общего </t>
  </si>
  <si>
    <t>Уважаемые собственники помещений!</t>
  </si>
  <si>
    <t>ВНИМАНИЕ НА ОБОРТНОЙ СТОРОНЕ СЧЕТ ИЗВЕЩЕНИЕ НА ОПЛАТУ ЖКУ</t>
  </si>
  <si>
    <t>расходный инвентарь - 271.21р</t>
  </si>
  <si>
    <t>аварийное обслуживание - 1662.15р.</t>
  </si>
  <si>
    <t>демонтаж и установка радиатора - 1190.82р.</t>
  </si>
  <si>
    <t>смена соединений на стояке ЦО - 1350.62р.</t>
  </si>
  <si>
    <r>
      <t>Затраты по статье "текущий ремонт" составили</t>
    </r>
    <r>
      <rPr>
        <b/>
        <sz val="11"/>
        <color indexed="8"/>
        <rFont val="Calibri"/>
        <family val="2"/>
        <charset val="204"/>
      </rPr>
      <t xml:space="preserve"> 4</t>
    </r>
    <r>
      <rPr>
        <b/>
        <sz val="11"/>
        <color indexed="8"/>
        <rFont val="Calibri"/>
        <family val="2"/>
        <charset val="204"/>
      </rPr>
      <t xml:space="preserve">,47  </t>
    </r>
    <r>
      <rPr>
        <sz val="10"/>
        <rFont val="Arial Cyr"/>
        <charset val="204"/>
      </rPr>
      <t>тыс.рублей, в том числе:</t>
    </r>
  </si>
  <si>
    <t>1.</t>
  </si>
  <si>
    <t>Переходящий остаток,                     тыс.руб.</t>
  </si>
  <si>
    <t>Задолженность населения на 01.01.2019г., тыс.руб.</t>
  </si>
  <si>
    <t>Использовано, тыс.руб.</t>
  </si>
  <si>
    <t>Прочие поступления, тыс.руб.</t>
  </si>
  <si>
    <t>Поступило от населения, тыс.руб.</t>
  </si>
  <si>
    <t>Начислено, тыс.руб.</t>
  </si>
  <si>
    <t>Остаток на 01.01.2011г., тыс.руб. (получено)</t>
  </si>
  <si>
    <t>Остаток на 01.01.2018г., тыс.руб.</t>
  </si>
  <si>
    <t>№                             п/п</t>
  </si>
  <si>
    <t>№ 1 по ул. Школьная с 01.01.2018г. по 31.12.2018г.</t>
  </si>
  <si>
    <t>по выполнению плана текущего ремонта жилого дома</t>
  </si>
  <si>
    <t>ОТЧЕТ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</si>
</sst>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Arial Cyr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0" fillId="0" borderId="0" xfId="0" applyFill="1"/>
    <xf numFmtId="0" fontId="3" fillId="0" borderId="0" xfId="0" applyFont="1" applyFill="1"/>
    <xf numFmtId="4" fontId="3" fillId="0" borderId="0" xfId="0" applyNumberFormat="1" applyFont="1" applyFill="1"/>
    <xf numFmtId="0" fontId="4" fillId="0" borderId="0" xfId="0" applyFont="1" applyFill="1"/>
    <xf numFmtId="0" fontId="5" fillId="0" borderId="0" xfId="0" applyFont="1" applyFill="1"/>
    <xf numFmtId="4" fontId="6" fillId="0" borderId="0" xfId="0" applyNumberFormat="1" applyFont="1" applyFill="1"/>
    <xf numFmtId="0" fontId="7" fillId="0" borderId="0" xfId="0" applyFont="1" applyFill="1"/>
    <xf numFmtId="0" fontId="3" fillId="0" borderId="1" xfId="0" applyFont="1" applyFill="1" applyBorder="1" applyAlignment="1">
      <alignment horizontal="center" wrapText="1"/>
    </xf>
    <xf numFmtId="0" fontId="8" fillId="0" borderId="4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vertical="top" wrapText="1"/>
    </xf>
    <xf numFmtId="0" fontId="2" fillId="0" borderId="0" xfId="0" applyFont="1" applyFill="1"/>
    <xf numFmtId="0" fontId="8" fillId="0" borderId="7" xfId="0" applyFont="1" applyFill="1" applyBorder="1" applyAlignment="1">
      <alignment horizontal="center" vertical="top" wrapText="1"/>
    </xf>
    <xf numFmtId="4" fontId="8" fillId="0" borderId="7" xfId="0" applyNumberFormat="1" applyFont="1" applyFill="1" applyBorder="1" applyAlignment="1">
      <alignment vertical="top" wrapText="1"/>
    </xf>
    <xf numFmtId="0" fontId="8" fillId="0" borderId="8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4" fontId="9" fillId="0" borderId="7" xfId="0" applyNumberFormat="1" applyFont="1" applyFill="1" applyBorder="1" applyAlignment="1">
      <alignment vertical="top" wrapText="1"/>
    </xf>
    <xf numFmtId="4" fontId="9" fillId="0" borderId="2" xfId="0" applyNumberFormat="1" applyFont="1" applyFill="1" applyBorder="1" applyAlignment="1">
      <alignment vertical="top" wrapText="1"/>
    </xf>
    <xf numFmtId="4" fontId="3" fillId="0" borderId="7" xfId="0" applyNumberFormat="1" applyFont="1" applyFill="1" applyBorder="1" applyAlignment="1">
      <alignment vertical="top" wrapText="1"/>
    </xf>
    <xf numFmtId="4" fontId="3" fillId="0" borderId="7" xfId="0" applyNumberFormat="1" applyFont="1" applyFill="1" applyBorder="1" applyAlignment="1">
      <alignment horizontal="right" vertical="top" wrapText="1"/>
    </xf>
    <xf numFmtId="0" fontId="10" fillId="0" borderId="7" xfId="0" applyFont="1" applyFill="1" applyBorder="1" applyAlignment="1">
      <alignment horizontal="center" vertical="top" wrapText="1"/>
    </xf>
    <xf numFmtId="0" fontId="11" fillId="0" borderId="8" xfId="0" applyFont="1" applyFill="1" applyBorder="1" applyAlignment="1">
      <alignment horizontal="center" vertical="top" wrapText="1"/>
    </xf>
    <xf numFmtId="4" fontId="4" fillId="0" borderId="7" xfId="0" applyNumberFormat="1" applyFont="1" applyFill="1" applyBorder="1" applyAlignment="1">
      <alignment horizontal="right" vertical="top" wrapText="1"/>
    </xf>
    <xf numFmtId="4" fontId="0" fillId="0" borderId="0" xfId="0" applyNumberFormat="1" applyFill="1"/>
    <xf numFmtId="2" fontId="0" fillId="0" borderId="0" xfId="0" applyNumberFormat="1" applyFill="1"/>
    <xf numFmtId="4" fontId="3" fillId="0" borderId="2" xfId="0" applyNumberFormat="1" applyFont="1" applyFill="1" applyBorder="1" applyAlignment="1">
      <alignment horizontal="right" vertical="top" wrapText="1"/>
    </xf>
    <xf numFmtId="0" fontId="11" fillId="0" borderId="1" xfId="0" applyFont="1" applyFill="1" applyBorder="1" applyAlignment="1">
      <alignment horizontal="center" vertical="top" wrapText="1"/>
    </xf>
    <xf numFmtId="0" fontId="11" fillId="0" borderId="7" xfId="0" applyFont="1" applyFill="1" applyBorder="1" applyAlignment="1">
      <alignment horizontal="center" vertical="top" wrapText="1"/>
    </xf>
    <xf numFmtId="0" fontId="13" fillId="0" borderId="2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 vertical="top" wrapText="1"/>
    </xf>
    <xf numFmtId="4" fontId="9" fillId="0" borderId="1" xfId="0" applyNumberFormat="1" applyFont="1" applyFill="1" applyBorder="1" applyAlignment="1">
      <alignment vertical="top" wrapText="1"/>
    </xf>
    <xf numFmtId="0" fontId="16" fillId="0" borderId="0" xfId="0" applyFont="1" applyFill="1" applyBorder="1"/>
    <xf numFmtId="0" fontId="8" fillId="0" borderId="0" xfId="0" applyFont="1" applyFill="1" applyAlignment="1">
      <alignment horizontal="center"/>
    </xf>
    <xf numFmtId="0" fontId="16" fillId="0" borderId="2" xfId="0" applyFont="1" applyFill="1" applyBorder="1"/>
    <xf numFmtId="0" fontId="16" fillId="0" borderId="3" xfId="0" applyFont="1" applyFill="1" applyBorder="1"/>
    <xf numFmtId="0" fontId="8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16" fillId="0" borderId="0" xfId="0" applyFont="1" applyFill="1"/>
    <xf numFmtId="4" fontId="3" fillId="0" borderId="4" xfId="0" applyNumberFormat="1" applyFont="1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8" fillId="0" borderId="6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top" wrapText="1"/>
    </xf>
    <xf numFmtId="0" fontId="14" fillId="0" borderId="12" xfId="0" applyFont="1" applyFill="1" applyBorder="1" applyAlignment="1">
      <alignment horizontal="center"/>
    </xf>
    <xf numFmtId="0" fontId="1" fillId="0" borderId="0" xfId="1"/>
    <xf numFmtId="0" fontId="1" fillId="0" borderId="0" xfId="1" applyFont="1" applyFill="1"/>
    <xf numFmtId="2" fontId="17" fillId="0" borderId="5" xfId="1" applyNumberFormat="1" applyFont="1" applyFill="1" applyBorder="1" applyAlignment="1">
      <alignment horizontal="center" vertical="center"/>
    </xf>
    <xf numFmtId="2" fontId="17" fillId="2" borderId="5" xfId="1" applyNumberFormat="1" applyFont="1" applyFill="1" applyBorder="1" applyAlignment="1">
      <alignment horizontal="center" vertical="center"/>
    </xf>
    <xf numFmtId="0" fontId="17" fillId="0" borderId="5" xfId="1" applyFont="1" applyBorder="1" applyAlignment="1">
      <alignment horizontal="center" vertical="center"/>
    </xf>
    <xf numFmtId="0" fontId="1" fillId="0" borderId="5" xfId="1" applyBorder="1" applyAlignment="1">
      <alignment horizontal="center" vertical="center" wrapText="1"/>
    </xf>
    <xf numFmtId="0" fontId="1" fillId="0" borderId="5" xfId="1" applyFont="1" applyBorder="1" applyAlignment="1">
      <alignment horizontal="center" vertical="center" wrapText="1"/>
    </xf>
    <xf numFmtId="0" fontId="1" fillId="0" borderId="0" xfId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5"/>
  <dimension ref="A1:K57"/>
  <sheetViews>
    <sheetView tabSelected="1" topLeftCell="C30" zoomScaleNormal="100" workbookViewId="0">
      <selection activeCell="F31" sqref="F31"/>
    </sheetView>
  </sheetViews>
  <sheetFormatPr defaultRowHeight="12.75" x14ac:dyDescent="0.2"/>
  <cols>
    <col min="1" max="1" width="3.42578125" style="1" hidden="1" customWidth="1"/>
    <col min="2" max="2" width="9.140625" style="1" hidden="1" customWidth="1"/>
    <col min="3" max="3" width="29.28515625" style="2" customWidth="1"/>
    <col min="4" max="4" width="13.140625" style="2" customWidth="1"/>
    <col min="5" max="5" width="11.85546875" style="2" customWidth="1"/>
    <col min="6" max="6" width="13.28515625" style="2" customWidth="1"/>
    <col min="7" max="7" width="11.85546875" style="2" customWidth="1"/>
    <col min="8" max="8" width="13" style="2" customWidth="1"/>
    <col min="9" max="9" width="22.140625" style="2" customWidth="1"/>
    <col min="10" max="10" width="10.140625" style="1" hidden="1" customWidth="1"/>
    <col min="11" max="11" width="9.5703125" style="1" hidden="1" customWidth="1"/>
    <col min="12" max="16384" width="9.140625" style="1"/>
  </cols>
  <sheetData>
    <row r="1" spans="3:9" ht="12.75" hidden="1" customHeight="1" x14ac:dyDescent="0.2">
      <c r="C1" s="37"/>
      <c r="D1" s="37"/>
      <c r="E1" s="37"/>
      <c r="F1" s="37"/>
      <c r="G1" s="37"/>
      <c r="H1" s="37"/>
      <c r="I1" s="37"/>
    </row>
    <row r="2" spans="3:9" ht="13.5" hidden="1" customHeight="1" thickBot="1" x14ac:dyDescent="0.25">
      <c r="C2" s="37"/>
      <c r="D2" s="37"/>
      <c r="E2" s="37" t="s">
        <v>48</v>
      </c>
      <c r="F2" s="37"/>
      <c r="G2" s="37"/>
      <c r="H2" s="37"/>
      <c r="I2" s="37"/>
    </row>
    <row r="3" spans="3:9" ht="13.5" hidden="1" customHeight="1" thickBot="1" x14ac:dyDescent="0.25">
      <c r="C3" s="36"/>
      <c r="D3" s="35"/>
      <c r="E3" s="34"/>
      <c r="F3" s="34"/>
      <c r="G3" s="34"/>
      <c r="H3" s="34"/>
      <c r="I3" s="33"/>
    </row>
    <row r="4" spans="3:9" ht="12.75" hidden="1" customHeight="1" x14ac:dyDescent="0.2">
      <c r="C4" s="32"/>
      <c r="D4" s="32"/>
      <c r="E4" s="31"/>
      <c r="F4" s="31"/>
      <c r="G4" s="31"/>
      <c r="H4" s="31"/>
      <c r="I4" s="31"/>
    </row>
    <row r="5" spans="3:9" ht="12.75" customHeight="1" x14ac:dyDescent="0.2">
      <c r="C5" s="32"/>
      <c r="D5" s="32"/>
      <c r="E5" s="31"/>
      <c r="F5" s="31"/>
      <c r="G5" s="31"/>
      <c r="H5" s="31"/>
      <c r="I5" s="31"/>
    </row>
    <row r="6" spans="3:9" ht="12.75" customHeight="1" x14ac:dyDescent="0.2">
      <c r="C6" s="32"/>
      <c r="D6" s="32"/>
      <c r="E6" s="31"/>
      <c r="F6" s="31"/>
      <c r="G6" s="31"/>
      <c r="H6" s="31"/>
      <c r="I6" s="31"/>
    </row>
    <row r="7" spans="3:9" ht="12.75" customHeight="1" x14ac:dyDescent="0.2">
      <c r="C7" s="32"/>
      <c r="D7" s="32"/>
      <c r="E7" s="31"/>
      <c r="F7" s="31"/>
      <c r="G7" s="31"/>
      <c r="H7" s="31"/>
      <c r="I7" s="31"/>
    </row>
    <row r="8" spans="3:9" ht="12.75" customHeight="1" x14ac:dyDescent="0.2">
      <c r="C8" s="32"/>
      <c r="D8" s="32"/>
      <c r="E8" s="31"/>
      <c r="F8" s="31"/>
      <c r="G8" s="31"/>
      <c r="H8" s="31"/>
      <c r="I8" s="31"/>
    </row>
    <row r="9" spans="3:9" ht="12.75" customHeight="1" x14ac:dyDescent="0.2">
      <c r="C9" s="32"/>
      <c r="D9" s="32"/>
      <c r="E9" s="31"/>
      <c r="F9" s="31"/>
      <c r="G9" s="31"/>
      <c r="H9" s="31"/>
      <c r="I9" s="31"/>
    </row>
    <row r="10" spans="3:9" ht="12.75" customHeight="1" x14ac:dyDescent="0.2">
      <c r="C10" s="32"/>
      <c r="D10" s="32"/>
      <c r="E10" s="31"/>
      <c r="F10" s="31"/>
      <c r="G10" s="31"/>
      <c r="H10" s="31"/>
      <c r="I10" s="31"/>
    </row>
    <row r="11" spans="3:9" ht="12.75" customHeight="1" x14ac:dyDescent="0.2">
      <c r="C11" s="32"/>
      <c r="D11" s="32"/>
      <c r="E11" s="31"/>
      <c r="F11" s="31"/>
      <c r="G11" s="31"/>
      <c r="H11" s="31"/>
      <c r="I11" s="31"/>
    </row>
    <row r="12" spans="3:9" ht="12.75" customHeight="1" x14ac:dyDescent="0.2">
      <c r="C12" s="32"/>
      <c r="D12" s="32"/>
      <c r="E12" s="31"/>
      <c r="F12" s="31"/>
      <c r="G12" s="31"/>
      <c r="H12" s="31"/>
      <c r="I12" s="31"/>
    </row>
    <row r="13" spans="3:9" ht="12.75" customHeight="1" x14ac:dyDescent="0.2">
      <c r="C13" s="32"/>
      <c r="D13" s="32"/>
      <c r="E13" s="31"/>
      <c r="F13" s="31"/>
      <c r="G13" s="31"/>
      <c r="H13" s="31"/>
      <c r="I13" s="31"/>
    </row>
    <row r="14" spans="3:9" ht="12.75" customHeight="1" x14ac:dyDescent="0.2">
      <c r="C14" s="32"/>
      <c r="D14" s="32"/>
      <c r="E14" s="31"/>
      <c r="F14" s="31"/>
      <c r="G14" s="31"/>
      <c r="H14" s="31"/>
      <c r="I14" s="31"/>
    </row>
    <row r="15" spans="3:9" ht="12.75" customHeight="1" x14ac:dyDescent="0.2">
      <c r="C15" s="32"/>
      <c r="D15" s="32"/>
      <c r="E15" s="31"/>
      <c r="F15" s="31"/>
      <c r="G15" s="31"/>
      <c r="H15" s="31"/>
      <c r="I15" s="31"/>
    </row>
    <row r="16" spans="3:9" ht="12.75" customHeight="1" x14ac:dyDescent="0.2">
      <c r="C16" s="32"/>
      <c r="D16" s="32"/>
      <c r="E16" s="31"/>
      <c r="F16" s="31"/>
      <c r="G16" s="31"/>
      <c r="H16" s="31"/>
      <c r="I16" s="31"/>
    </row>
    <row r="17" spans="3:11" ht="12.75" customHeight="1" x14ac:dyDescent="0.2">
      <c r="C17" s="32"/>
      <c r="D17" s="32"/>
      <c r="E17" s="31"/>
      <c r="F17" s="31"/>
      <c r="G17" s="31"/>
      <c r="H17" s="31"/>
      <c r="I17" s="31"/>
    </row>
    <row r="18" spans="3:11" ht="12.75" customHeight="1" x14ac:dyDescent="0.2">
      <c r="C18" s="32"/>
      <c r="D18" s="32"/>
      <c r="E18" s="31"/>
      <c r="F18" s="31"/>
      <c r="G18" s="31"/>
      <c r="H18" s="31"/>
      <c r="I18" s="31"/>
    </row>
    <row r="19" spans="3:11" ht="12.75" customHeight="1" x14ac:dyDescent="0.2">
      <c r="C19" s="32"/>
      <c r="D19" s="32"/>
      <c r="E19" s="31"/>
      <c r="F19" s="31"/>
      <c r="G19" s="31"/>
      <c r="H19" s="31"/>
      <c r="I19" s="31"/>
    </row>
    <row r="20" spans="3:11" ht="12.75" customHeight="1" x14ac:dyDescent="0.2">
      <c r="C20" s="32"/>
      <c r="D20" s="32"/>
      <c r="E20" s="31"/>
      <c r="F20" s="31"/>
      <c r="G20" s="31"/>
      <c r="H20" s="31"/>
      <c r="I20" s="31"/>
    </row>
    <row r="21" spans="3:11" ht="14.25" x14ac:dyDescent="0.2">
      <c r="C21" s="49" t="s">
        <v>47</v>
      </c>
      <c r="D21" s="49"/>
      <c r="E21" s="49"/>
      <c r="F21" s="49"/>
      <c r="G21" s="49"/>
      <c r="H21" s="49"/>
      <c r="I21" s="49"/>
    </row>
    <row r="22" spans="3:11" x14ac:dyDescent="0.2">
      <c r="C22" s="42" t="s">
        <v>46</v>
      </c>
      <c r="D22" s="42"/>
      <c r="E22" s="42"/>
      <c r="F22" s="42"/>
      <c r="G22" s="42"/>
      <c r="H22" s="42"/>
      <c r="I22" s="42"/>
    </row>
    <row r="23" spans="3:11" x14ac:dyDescent="0.2">
      <c r="C23" s="42" t="s">
        <v>45</v>
      </c>
      <c r="D23" s="42"/>
      <c r="E23" s="42"/>
      <c r="F23" s="42"/>
      <c r="G23" s="42"/>
      <c r="H23" s="42"/>
      <c r="I23" s="42"/>
    </row>
    <row r="24" spans="3:11" ht="6" customHeight="1" thickBot="1" x14ac:dyDescent="0.25">
      <c r="C24" s="54"/>
      <c r="D24" s="54"/>
      <c r="E24" s="54"/>
      <c r="F24" s="54"/>
      <c r="G24" s="54"/>
      <c r="H24" s="54"/>
      <c r="I24" s="54"/>
    </row>
    <row r="25" spans="3:11" ht="60" customHeight="1" thickBot="1" x14ac:dyDescent="0.25">
      <c r="C25" s="26" t="s">
        <v>35</v>
      </c>
      <c r="D25" s="29" t="s">
        <v>34</v>
      </c>
      <c r="E25" s="28" t="s">
        <v>33</v>
      </c>
      <c r="F25" s="28" t="s">
        <v>32</v>
      </c>
      <c r="G25" s="28" t="s">
        <v>31</v>
      </c>
      <c r="H25" s="28" t="s">
        <v>30</v>
      </c>
      <c r="I25" s="29" t="s">
        <v>44</v>
      </c>
    </row>
    <row r="26" spans="3:11" ht="13.5" customHeight="1" thickBot="1" x14ac:dyDescent="0.25">
      <c r="C26" s="51" t="s">
        <v>43</v>
      </c>
      <c r="D26" s="52"/>
      <c r="E26" s="52"/>
      <c r="F26" s="52"/>
      <c r="G26" s="52"/>
      <c r="H26" s="52"/>
      <c r="I26" s="53"/>
    </row>
    <row r="27" spans="3:11" ht="13.5" customHeight="1" thickBot="1" x14ac:dyDescent="0.25">
      <c r="C27" s="14" t="s">
        <v>42</v>
      </c>
      <c r="D27" s="19">
        <v>628867.61999999988</v>
      </c>
      <c r="E27" s="16">
        <v>1572597.98</v>
      </c>
      <c r="F27" s="16">
        <f>1454484.55+42269.83</f>
        <v>1496754.3800000001</v>
      </c>
      <c r="G27" s="16">
        <v>1480813.41</v>
      </c>
      <c r="H27" s="30">
        <f>+D27+E27-F27</f>
        <v>704711.21999999951</v>
      </c>
      <c r="I27" s="45" t="s">
        <v>41</v>
      </c>
      <c r="K27" s="24">
        <f>9065.65+379116.85+43863.45+29549.7</f>
        <v>461595.65</v>
      </c>
    </row>
    <row r="28" spans="3:11" ht="13.5" customHeight="1" thickBot="1" x14ac:dyDescent="0.25">
      <c r="C28" s="14" t="s">
        <v>40</v>
      </c>
      <c r="D28" s="19">
        <v>321542.34999999992</v>
      </c>
      <c r="E28" s="18">
        <v>448668.19</v>
      </c>
      <c r="F28" s="18">
        <v>362186.29</v>
      </c>
      <c r="G28" s="16">
        <v>691495.34</v>
      </c>
      <c r="H28" s="30">
        <f>+D28+E28-F28</f>
        <v>408024.24999999994</v>
      </c>
      <c r="I28" s="46"/>
      <c r="K28" s="24">
        <f>170337.66-10021.95+30861.66+19095.04+6304.11</f>
        <v>216576.52</v>
      </c>
    </row>
    <row r="29" spans="3:11" ht="13.5" customHeight="1" thickBot="1" x14ac:dyDescent="0.25">
      <c r="C29" s="14" t="s">
        <v>39</v>
      </c>
      <c r="D29" s="19">
        <v>132812.78999999998</v>
      </c>
      <c r="E29" s="18">
        <v>331296.02</v>
      </c>
      <c r="F29" s="18">
        <v>297363.21000000002</v>
      </c>
      <c r="G29" s="16">
        <v>380487.8</v>
      </c>
      <c r="H29" s="30">
        <f>+D29+E29-F29</f>
        <v>166745.59999999998</v>
      </c>
      <c r="I29" s="46"/>
      <c r="K29" s="1">
        <f>2143.39+27031.3+70859.64-3626.08</f>
        <v>96408.25</v>
      </c>
    </row>
    <row r="30" spans="3:11" ht="13.5" customHeight="1" thickBot="1" x14ac:dyDescent="0.25">
      <c r="C30" s="14" t="s">
        <v>38</v>
      </c>
      <c r="D30" s="19">
        <v>96304.390000000072</v>
      </c>
      <c r="E30" s="18">
        <v>216082.15</v>
      </c>
      <c r="F30" s="18">
        <v>194573.79</v>
      </c>
      <c r="G30" s="16">
        <v>270673.68</v>
      </c>
      <c r="H30" s="30">
        <f>+D30+E30-F30</f>
        <v>117812.75000000003</v>
      </c>
      <c r="I30" s="46"/>
      <c r="K30" s="24">
        <f>9328.18+25608.76-1260+4363.67+26161.6-1350.23+617.82</f>
        <v>63469.799999999996</v>
      </c>
    </row>
    <row r="31" spans="3:11" ht="13.5" customHeight="1" thickBot="1" x14ac:dyDescent="0.25">
      <c r="C31" s="14" t="s">
        <v>37</v>
      </c>
      <c r="D31" s="19">
        <v>9840.5800000000017</v>
      </c>
      <c r="E31" s="18">
        <f>9976.72+11414.93+3811.51+9301.45</f>
        <v>34504.61</v>
      </c>
      <c r="F31" s="18">
        <f>8728.61+22.75+52.68+9244.8+5433.79+7520.88</f>
        <v>31003.510000000002</v>
      </c>
      <c r="G31" s="16">
        <f>+E31</f>
        <v>34504.61</v>
      </c>
      <c r="H31" s="30">
        <f>+D31+E31-F31</f>
        <v>13341.68</v>
      </c>
      <c r="I31" s="47"/>
      <c r="K31" s="24">
        <f>733.48-44.66+3129.64+2869.57+57+195.24+21.73</f>
        <v>6962</v>
      </c>
    </row>
    <row r="32" spans="3:11" ht="13.5" customHeight="1" thickBot="1" x14ac:dyDescent="0.25">
      <c r="C32" s="14" t="s">
        <v>12</v>
      </c>
      <c r="D32" s="13">
        <f>SUM(D27:D31)</f>
        <v>1189367.73</v>
      </c>
      <c r="E32" s="13">
        <f>SUM(E27:E31)</f>
        <v>2603148.9499999997</v>
      </c>
      <c r="F32" s="13">
        <f>SUM(F27:F31)</f>
        <v>2381881.1800000002</v>
      </c>
      <c r="G32" s="13">
        <f>SUM(G27:G31)</f>
        <v>2857974.84</v>
      </c>
      <c r="H32" s="13">
        <f>SUM(H27:H31)</f>
        <v>1410635.4999999993</v>
      </c>
      <c r="I32" s="14"/>
    </row>
    <row r="33" spans="3:11" ht="13.5" customHeight="1" thickBot="1" x14ac:dyDescent="0.25">
      <c r="C33" s="50" t="s">
        <v>36</v>
      </c>
      <c r="D33" s="50"/>
      <c r="E33" s="50"/>
      <c r="F33" s="50"/>
      <c r="G33" s="50"/>
      <c r="H33" s="50"/>
      <c r="I33" s="50"/>
    </row>
    <row r="34" spans="3:11" ht="48" customHeight="1" thickBot="1" x14ac:dyDescent="0.25">
      <c r="C34" s="21" t="s">
        <v>35</v>
      </c>
      <c r="D34" s="29" t="s">
        <v>34</v>
      </c>
      <c r="E34" s="28" t="s">
        <v>33</v>
      </c>
      <c r="F34" s="28" t="s">
        <v>32</v>
      </c>
      <c r="G34" s="28" t="s">
        <v>31</v>
      </c>
      <c r="H34" s="28" t="s">
        <v>30</v>
      </c>
      <c r="I34" s="27" t="s">
        <v>29</v>
      </c>
    </row>
    <row r="35" spans="3:11" ht="32.25" customHeight="1" thickBot="1" x14ac:dyDescent="0.25">
      <c r="C35" s="26" t="s">
        <v>28</v>
      </c>
      <c r="D35" s="25">
        <v>337827.04000000004</v>
      </c>
      <c r="E35" s="17">
        <v>1149572.5900000001</v>
      </c>
      <c r="F35" s="17">
        <v>1081079.02</v>
      </c>
      <c r="G35" s="17">
        <f>+E35</f>
        <v>1149572.5900000001</v>
      </c>
      <c r="H35" s="17">
        <f t="shared" ref="H35:H44" si="0">+D35+E35-F35</f>
        <v>406320.6100000001</v>
      </c>
      <c r="I35" s="43" t="s">
        <v>27</v>
      </c>
      <c r="J35" s="23">
        <f>202175.02+42.35-3.53+145.91-12.16-D35</f>
        <v>-135479.45000000004</v>
      </c>
      <c r="K35" s="24">
        <f>819.77+2530.25+246354.96-H35</f>
        <v>-156615.63000000012</v>
      </c>
    </row>
    <row r="36" spans="3:11" ht="14.25" customHeight="1" thickBot="1" x14ac:dyDescent="0.25">
      <c r="C36" s="14" t="s">
        <v>26</v>
      </c>
      <c r="D36" s="19">
        <v>70485.200000000012</v>
      </c>
      <c r="E36" s="16">
        <v>243178.93</v>
      </c>
      <c r="F36" s="16">
        <v>228016.95</v>
      </c>
      <c r="G36" s="17">
        <v>4474.79</v>
      </c>
      <c r="H36" s="17">
        <f t="shared" si="0"/>
        <v>85647.18</v>
      </c>
      <c r="I36" s="44"/>
      <c r="J36" s="23"/>
    </row>
    <row r="37" spans="3:11" ht="13.5" customHeight="1" thickBot="1" x14ac:dyDescent="0.25">
      <c r="C37" s="21" t="s">
        <v>25</v>
      </c>
      <c r="D37" s="22">
        <v>10949.43</v>
      </c>
      <c r="E37" s="16"/>
      <c r="F37" s="16">
        <v>941.32</v>
      </c>
      <c r="G37" s="17"/>
      <c r="H37" s="17">
        <f t="shared" si="0"/>
        <v>10008.11</v>
      </c>
      <c r="I37" s="12"/>
    </row>
    <row r="38" spans="3:11" ht="12.75" hidden="1" customHeight="1" thickBot="1" x14ac:dyDescent="0.25">
      <c r="C38" s="14" t="s">
        <v>24</v>
      </c>
      <c r="D38" s="19">
        <v>0</v>
      </c>
      <c r="E38" s="16"/>
      <c r="F38" s="16"/>
      <c r="G38" s="17"/>
      <c r="H38" s="17">
        <f t="shared" si="0"/>
        <v>0</v>
      </c>
      <c r="I38" s="20" t="s">
        <v>23</v>
      </c>
    </row>
    <row r="39" spans="3:11" ht="32.25" customHeight="1" thickBot="1" x14ac:dyDescent="0.25">
      <c r="C39" s="14" t="s">
        <v>22</v>
      </c>
      <c r="D39" s="19">
        <v>76569.100000000006</v>
      </c>
      <c r="E39" s="16">
        <v>264619.76</v>
      </c>
      <c r="F39" s="16">
        <v>248265.81</v>
      </c>
      <c r="G39" s="17">
        <v>475696.74</v>
      </c>
      <c r="H39" s="17">
        <f t="shared" si="0"/>
        <v>92923.049999999988</v>
      </c>
      <c r="I39" s="15" t="s">
        <v>21</v>
      </c>
      <c r="J39" s="1">
        <f>19164.27+28399.79-2085.19</f>
        <v>45478.869999999995</v>
      </c>
      <c r="K39" s="1">
        <f>27826.83-1904.17+14859.77-241.09+15395.24</f>
        <v>55936.580000000009</v>
      </c>
    </row>
    <row r="40" spans="3:11" ht="33.75" customHeight="1" thickBot="1" x14ac:dyDescent="0.25">
      <c r="C40" s="14" t="s">
        <v>20</v>
      </c>
      <c r="D40" s="19">
        <v>12338.380000000005</v>
      </c>
      <c r="E40" s="18">
        <v>43548.11</v>
      </c>
      <c r="F40" s="18">
        <v>40559.410000000003</v>
      </c>
      <c r="G40" s="17">
        <f>+E40</f>
        <v>43548.11</v>
      </c>
      <c r="H40" s="17">
        <f t="shared" si="0"/>
        <v>15327.080000000002</v>
      </c>
      <c r="I40" s="15" t="s">
        <v>19</v>
      </c>
    </row>
    <row r="41" spans="3:11" ht="13.5" customHeight="1" thickBot="1" x14ac:dyDescent="0.25">
      <c r="C41" s="21" t="s">
        <v>18</v>
      </c>
      <c r="D41" s="19">
        <v>58523.409999999887</v>
      </c>
      <c r="E41" s="18">
        <v>142304.87</v>
      </c>
      <c r="F41" s="18">
        <v>136341.29999999999</v>
      </c>
      <c r="G41" s="17">
        <f>+E41</f>
        <v>142304.87</v>
      </c>
      <c r="H41" s="17">
        <f t="shared" si="0"/>
        <v>64486.979999999894</v>
      </c>
      <c r="I41" s="20"/>
      <c r="J41" s="1">
        <f>43510.35-168.89</f>
        <v>43341.46</v>
      </c>
    </row>
    <row r="42" spans="3:11" ht="13.5" customHeight="1" thickBot="1" x14ac:dyDescent="0.25">
      <c r="C42" s="21" t="s">
        <v>17</v>
      </c>
      <c r="D42" s="19">
        <v>78163.3</v>
      </c>
      <c r="E42" s="18">
        <f>26324.71+17413.98</f>
        <v>43738.69</v>
      </c>
      <c r="F42" s="18">
        <f>16536.47+12861.63</f>
        <v>29398.1</v>
      </c>
      <c r="G42" s="17">
        <f>+E42</f>
        <v>43738.69</v>
      </c>
      <c r="H42" s="16">
        <f t="shared" si="0"/>
        <v>92503.890000000014</v>
      </c>
      <c r="I42" s="20"/>
      <c r="J42" s="1">
        <f>4599.35+2399.86</f>
        <v>6999.2100000000009</v>
      </c>
      <c r="K42" s="1">
        <f>31288.49+18379.04</f>
        <v>49667.53</v>
      </c>
    </row>
    <row r="43" spans="3:11" ht="13.5" customHeight="1" thickBot="1" x14ac:dyDescent="0.25">
      <c r="C43" s="21" t="s">
        <v>16</v>
      </c>
      <c r="D43" s="19">
        <v>5666.9000000000015</v>
      </c>
      <c r="E43" s="18">
        <f>23308.09+7018.54</f>
        <v>30326.63</v>
      </c>
      <c r="F43" s="18">
        <f>21057.52+6257.35</f>
        <v>27314.870000000003</v>
      </c>
      <c r="G43" s="17">
        <f>+E43</f>
        <v>30326.63</v>
      </c>
      <c r="H43" s="16">
        <f t="shared" si="0"/>
        <v>8678.6599999999962</v>
      </c>
      <c r="I43" s="20" t="s">
        <v>15</v>
      </c>
    </row>
    <row r="44" spans="3:11" ht="13.5" customHeight="1" thickBot="1" x14ac:dyDescent="0.25">
      <c r="C44" s="14" t="s">
        <v>14</v>
      </c>
      <c r="D44" s="19">
        <v>21879.059999999998</v>
      </c>
      <c r="E44" s="18">
        <v>78380.990000000005</v>
      </c>
      <c r="F44" s="18">
        <v>73123.06</v>
      </c>
      <c r="G44" s="17">
        <f>+E44</f>
        <v>78380.990000000005</v>
      </c>
      <c r="H44" s="16">
        <f t="shared" si="0"/>
        <v>27136.990000000005</v>
      </c>
      <c r="I44" s="15" t="s">
        <v>13</v>
      </c>
    </row>
    <row r="45" spans="3:11" s="11" customFormat="1" ht="13.5" customHeight="1" thickBot="1" x14ac:dyDescent="0.25">
      <c r="C45" s="14" t="s">
        <v>12</v>
      </c>
      <c r="D45" s="13">
        <f>SUM(D35:D44)</f>
        <v>672401.82000000007</v>
      </c>
      <c r="E45" s="13">
        <f>SUM(E35:E44)</f>
        <v>1995670.57</v>
      </c>
      <c r="F45" s="13">
        <f>SUM(F35:F44)</f>
        <v>1865039.8400000003</v>
      </c>
      <c r="G45" s="13">
        <f>SUM(G35:G44)</f>
        <v>1968043.41</v>
      </c>
      <c r="H45" s="13">
        <f>SUM(H35:H44)</f>
        <v>803032.54999999993</v>
      </c>
      <c r="I45" s="12"/>
    </row>
    <row r="46" spans="3:11" ht="13.5" customHeight="1" thickBot="1" x14ac:dyDescent="0.25">
      <c r="C46" s="41" t="s">
        <v>11</v>
      </c>
      <c r="D46" s="41"/>
      <c r="E46" s="41"/>
      <c r="F46" s="41"/>
      <c r="G46" s="41"/>
      <c r="H46" s="41"/>
      <c r="I46" s="41"/>
    </row>
    <row r="47" spans="3:11" ht="38.25" customHeight="1" thickBot="1" x14ac:dyDescent="0.25">
      <c r="C47" s="9" t="s">
        <v>10</v>
      </c>
      <c r="D47" s="48" t="s">
        <v>9</v>
      </c>
      <c r="E47" s="48"/>
      <c r="F47" s="48"/>
      <c r="G47" s="48"/>
      <c r="H47" s="48"/>
      <c r="I47" s="10" t="s">
        <v>8</v>
      </c>
    </row>
    <row r="48" spans="3:11" ht="30.75" customHeight="1" thickBot="1" x14ac:dyDescent="0.25">
      <c r="C48" s="9" t="s">
        <v>6</v>
      </c>
      <c r="D48" s="38" t="s">
        <v>7</v>
      </c>
      <c r="E48" s="39"/>
      <c r="F48" s="39"/>
      <c r="G48" s="39"/>
      <c r="H48" s="40"/>
      <c r="I48" s="8" t="s">
        <v>6</v>
      </c>
    </row>
    <row r="49" spans="3:9" ht="27.75" customHeight="1" thickBot="1" x14ac:dyDescent="0.25">
      <c r="C49" s="9" t="s">
        <v>4</v>
      </c>
      <c r="D49" s="38" t="s">
        <v>5</v>
      </c>
      <c r="E49" s="39"/>
      <c r="F49" s="39"/>
      <c r="G49" s="39"/>
      <c r="H49" s="40"/>
      <c r="I49" s="8" t="s">
        <v>4</v>
      </c>
    </row>
    <row r="50" spans="3:9" ht="18" customHeight="1" x14ac:dyDescent="0.3">
      <c r="C50" s="7" t="s">
        <v>3</v>
      </c>
      <c r="D50" s="7"/>
      <c r="E50" s="7"/>
      <c r="F50" s="7"/>
      <c r="G50" s="7"/>
      <c r="H50" s="6">
        <f>+H32+H45</f>
        <v>2213668.0499999993</v>
      </c>
    </row>
    <row r="51" spans="3:9" ht="15" x14ac:dyDescent="0.25">
      <c r="C51" s="5" t="s">
        <v>2</v>
      </c>
      <c r="D51" s="5"/>
    </row>
    <row r="52" spans="3:9" ht="12.75" hidden="1" customHeight="1" x14ac:dyDescent="0.2">
      <c r="C52" s="4" t="s">
        <v>1</v>
      </c>
    </row>
    <row r="53" spans="3:9" x14ac:dyDescent="0.2">
      <c r="E53" s="3"/>
      <c r="F53" s="3"/>
    </row>
    <row r="54" spans="3:9" x14ac:dyDescent="0.2">
      <c r="D54" s="3"/>
      <c r="E54" s="3"/>
      <c r="F54" s="3"/>
      <c r="G54" s="3"/>
      <c r="H54" s="3"/>
    </row>
    <row r="55" spans="3:9" hidden="1" x14ac:dyDescent="0.2">
      <c r="H55" s="2">
        <f>92923.05+27136.99+15327.08+61878.24+30625.65+85647.18+10008.11+406320.61+64486.98+6735.55+1943.11</f>
        <v>803032.54999999993</v>
      </c>
    </row>
    <row r="56" spans="3:9" hidden="1" x14ac:dyDescent="0.2">
      <c r="H56" s="3">
        <f>+H45-H55</f>
        <v>0</v>
      </c>
    </row>
    <row r="57" spans="3:9" x14ac:dyDescent="0.2">
      <c r="C57" s="2" t="s">
        <v>0</v>
      </c>
      <c r="E57" s="3">
        <f>+E45+E32+5580+22283.73</f>
        <v>4626683.25</v>
      </c>
      <c r="G57" s="3">
        <f>+G45+G32</f>
        <v>4826018.25</v>
      </c>
    </row>
  </sheetData>
  <mergeCells count="12">
    <mergeCell ref="C21:I21"/>
    <mergeCell ref="C22:I22"/>
    <mergeCell ref="C33:I33"/>
    <mergeCell ref="C26:I26"/>
    <mergeCell ref="C24:I24"/>
    <mergeCell ref="D48:H48"/>
    <mergeCell ref="C46:I46"/>
    <mergeCell ref="D49:H49"/>
    <mergeCell ref="C23:I23"/>
    <mergeCell ref="I35:I36"/>
    <mergeCell ref="I27:I31"/>
    <mergeCell ref="D47:H47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I26"/>
  <sheetViews>
    <sheetView topLeftCell="A16" zoomScaleNormal="100" zoomScaleSheetLayoutView="120" workbookViewId="0">
      <selection activeCell="B17" sqref="B17"/>
    </sheetView>
  </sheetViews>
  <sheetFormatPr defaultRowHeight="15" x14ac:dyDescent="0.25"/>
  <cols>
    <col min="1" max="1" width="4.5703125" style="55" customWidth="1"/>
    <col min="2" max="2" width="12.42578125" style="55" customWidth="1"/>
    <col min="3" max="3" width="13.28515625" style="55" hidden="1" customWidth="1"/>
    <col min="4" max="4" width="12.140625" style="55" customWidth="1"/>
    <col min="5" max="5" width="13.5703125" style="55" customWidth="1"/>
    <col min="6" max="6" width="13.28515625" style="55" customWidth="1"/>
    <col min="7" max="7" width="14.28515625" style="55" customWidth="1"/>
    <col min="8" max="8" width="15.140625" style="55" customWidth="1"/>
    <col min="9" max="9" width="13.7109375" style="55" customWidth="1"/>
    <col min="10" max="16384" width="9.140625" style="55"/>
  </cols>
  <sheetData>
    <row r="13" spans="1:9" x14ac:dyDescent="0.25">
      <c r="A13" s="62" t="s">
        <v>66</v>
      </c>
      <c r="B13" s="62"/>
      <c r="C13" s="62"/>
      <c r="D13" s="62"/>
      <c r="E13" s="62"/>
      <c r="F13" s="62"/>
      <c r="G13" s="62"/>
      <c r="H13" s="62"/>
      <c r="I13" s="62"/>
    </row>
    <row r="14" spans="1:9" x14ac:dyDescent="0.25">
      <c r="A14" s="62" t="s">
        <v>65</v>
      </c>
      <c r="B14" s="62"/>
      <c r="C14" s="62"/>
      <c r="D14" s="62"/>
      <c r="E14" s="62"/>
      <c r="F14" s="62"/>
      <c r="G14" s="62"/>
      <c r="H14" s="62"/>
      <c r="I14" s="62"/>
    </row>
    <row r="15" spans="1:9" x14ac:dyDescent="0.25">
      <c r="A15" s="62" t="s">
        <v>64</v>
      </c>
      <c r="B15" s="62"/>
      <c r="C15" s="62"/>
      <c r="D15" s="62"/>
      <c r="E15" s="62"/>
      <c r="F15" s="62"/>
      <c r="G15" s="62"/>
      <c r="H15" s="62"/>
      <c r="I15" s="62"/>
    </row>
    <row r="16" spans="1:9" ht="60" x14ac:dyDescent="0.25">
      <c r="A16" s="60" t="s">
        <v>63</v>
      </c>
      <c r="B16" s="60" t="s">
        <v>62</v>
      </c>
      <c r="C16" s="60" t="s">
        <v>61</v>
      </c>
      <c r="D16" s="60" t="s">
        <v>60</v>
      </c>
      <c r="E16" s="60" t="s">
        <v>59</v>
      </c>
      <c r="F16" s="61" t="s">
        <v>58</v>
      </c>
      <c r="G16" s="61" t="s">
        <v>57</v>
      </c>
      <c r="H16" s="60" t="s">
        <v>56</v>
      </c>
      <c r="I16" s="60" t="s">
        <v>55</v>
      </c>
    </row>
    <row r="17" spans="1:9" x14ac:dyDescent="0.25">
      <c r="A17" s="59" t="s">
        <v>54</v>
      </c>
      <c r="B17" s="58">
        <v>-12.461209999999999</v>
      </c>
      <c r="C17" s="57"/>
      <c r="D17" s="57">
        <v>243.17893000000001</v>
      </c>
      <c r="E17" s="57">
        <v>228.01695000000001</v>
      </c>
      <c r="F17" s="57">
        <f>(22283.73+5580)/1000</f>
        <v>27.86373</v>
      </c>
      <c r="G17" s="57">
        <v>4.4747899999999996</v>
      </c>
      <c r="H17" s="57">
        <v>85.647180000000006</v>
      </c>
      <c r="I17" s="57">
        <f>B17+D17+F17-G17</f>
        <v>254.10666000000001</v>
      </c>
    </row>
    <row r="19" spans="1:9" x14ac:dyDescent="0.25">
      <c r="A19" s="55" t="s">
        <v>53</v>
      </c>
    </row>
    <row r="20" spans="1:9" x14ac:dyDescent="0.25">
      <c r="A20" s="55" t="s">
        <v>52</v>
      </c>
    </row>
    <row r="21" spans="1:9" x14ac:dyDescent="0.25">
      <c r="A21" s="55" t="s">
        <v>51</v>
      </c>
    </row>
    <row r="22" spans="1:9" x14ac:dyDescent="0.25">
      <c r="A22" s="55" t="s">
        <v>50</v>
      </c>
    </row>
    <row r="23" spans="1:9" x14ac:dyDescent="0.25">
      <c r="A23" s="55" t="s">
        <v>49</v>
      </c>
    </row>
    <row r="26" spans="1:9" x14ac:dyDescent="0.25">
      <c r="A26" s="56"/>
    </row>
  </sheetData>
  <mergeCells count="3">
    <mergeCell ref="A14:I14"/>
    <mergeCell ref="A15:I15"/>
    <mergeCell ref="A13:I13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Школьная1</vt:lpstr>
      <vt:lpstr>текущий ремонт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Островская</dc:creator>
  <cp:lastModifiedBy>Екатерина Островская</cp:lastModifiedBy>
  <dcterms:created xsi:type="dcterms:W3CDTF">2019-03-19T11:51:42Z</dcterms:created>
  <dcterms:modified xsi:type="dcterms:W3CDTF">2019-03-21T08:25:58Z</dcterms:modified>
</cp:coreProperties>
</file>