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/>
  </bookViews>
  <sheets>
    <sheet name="Сосновая1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I17" i="2"/>
  <c r="F28" i="1" l="1"/>
  <c r="H28" i="1"/>
  <c r="K28" i="1"/>
  <c r="H29" i="1"/>
  <c r="K29" i="1"/>
  <c r="H30" i="1"/>
  <c r="K30" i="1"/>
  <c r="H31" i="1"/>
  <c r="K31" i="1"/>
  <c r="E32" i="1"/>
  <c r="H32" i="1" s="1"/>
  <c r="H33" i="1" s="1"/>
  <c r="H51" i="1" s="1"/>
  <c r="F32" i="1"/>
  <c r="G32" i="1"/>
  <c r="K32" i="1"/>
  <c r="D33" i="1"/>
  <c r="E33" i="1"/>
  <c r="F33" i="1"/>
  <c r="G33" i="1"/>
  <c r="G36" i="1"/>
  <c r="H36" i="1"/>
  <c r="J36" i="1"/>
  <c r="K36" i="1"/>
  <c r="H37" i="1"/>
  <c r="J37" i="1"/>
  <c r="H38" i="1"/>
  <c r="H39" i="1"/>
  <c r="H40" i="1"/>
  <c r="J40" i="1"/>
  <c r="K40" i="1"/>
  <c r="G41" i="1"/>
  <c r="H41" i="1"/>
  <c r="J41" i="1"/>
  <c r="G42" i="1"/>
  <c r="H42" i="1"/>
  <c r="J42" i="1"/>
  <c r="E43" i="1"/>
  <c r="F43" i="1"/>
  <c r="G43" i="1"/>
  <c r="H43" i="1"/>
  <c r="J43" i="1"/>
  <c r="K43" i="1"/>
  <c r="E44" i="1"/>
  <c r="F44" i="1"/>
  <c r="G44" i="1"/>
  <c r="H44" i="1"/>
  <c r="G45" i="1"/>
  <c r="H45" i="1"/>
  <c r="J45" i="1"/>
  <c r="D46" i="1"/>
  <c r="E46" i="1"/>
  <c r="F46" i="1"/>
  <c r="G46" i="1"/>
  <c r="H46" i="1"/>
  <c r="H57" i="1" s="1"/>
  <c r="H56" i="1"/>
  <c r="E58" i="1"/>
  <c r="G58" i="1"/>
</calcChain>
</file>

<file path=xl/sharedStrings.xml><?xml version="1.0" encoding="utf-8"?>
<sst xmlns="http://schemas.openxmlformats.org/spreadsheetml/2006/main" count="79" uniqueCount="70">
  <si>
    <t>ИТОГО ЖКУ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</si>
  <si>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</si>
  <si>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</si>
  <si>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</si>
  <si>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ИП Гулякова Е.Г.</t>
  </si>
  <si>
    <t xml:space="preserve">Поступило от ИП Гулякова Е.Г. за управление и содержание общедомового имущества 6231.48 руб. </t>
  </si>
  <si>
    <t>ООО "Сантех сервис"</t>
  </si>
  <si>
    <t xml:space="preserve">Поступило от ООО "Сантех сервис" за управление и содержание общедомового имущества  36856.77 руб. 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</si>
  <si>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</si>
  <si>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</si>
  <si>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</si>
  <si>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</si>
  <si>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</si>
  <si>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</si>
  <si>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</si>
  <si>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</si>
  <si>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</si>
  <si>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</si>
  <si>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</si>
  <si>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</si>
  <si>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</si>
  <si>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</si>
  <si>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</si>
  <si>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</si>
  <si>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</si>
  <si>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</si>
  <si>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</si>
  <si>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Н/2009-84 от 01.05.2009г.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</si>
  <si>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</si>
  <si>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</si>
  <si>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</si>
  <si>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</si>
  <si>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</si>
  <si>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</si>
  <si>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</si>
  <si>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</si>
  <si>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</si>
  <si>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</si>
  <si>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</si>
  <si>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</si>
  <si>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</si>
  <si>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</si>
  <si>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</si>
  <si>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</si>
  <si>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</si>
  <si>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1  по ул. Сосновая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</si>
  <si>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</si>
  <si>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</si>
  <si>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</si>
  <si>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ремонт и восстановление герметизации стеновых панелей - 59250.00р.</t>
  </si>
  <si>
    <t>ремонт кровли - 468323.00р.</t>
  </si>
  <si>
    <t>расходный инвентарь - 681.04р</t>
  </si>
  <si>
    <t>ремонт площадок перед входом - 5062.42р.</t>
  </si>
  <si>
    <t>смена прокладок КТПР в ТП - 4602.52р.</t>
  </si>
  <si>
    <t>работы по электрике - 611.81р.</t>
  </si>
  <si>
    <t xml:space="preserve">установка замка на люк выхода на кровлю - 279.20р. 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</si>
  <si>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538</t>
    </r>
    <r>
      <rPr>
        <b/>
        <sz val="11"/>
        <color indexed="8"/>
        <rFont val="Calibri"/>
        <family val="2"/>
        <charset val="204"/>
      </rPr>
      <t xml:space="preserve">,81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</si>
  <si>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</si>
  <si>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</si>
  <si>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</si>
  <si>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</si>
  <si>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</si>
  <si>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</si>
  <si>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</si>
  <si>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</si>
  <si>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</si>
  <si>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</si>
  <si>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1 по ул. Сосновая с 01.01.2018.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</si>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</sst>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top" wrapText="1"/>
    </xf>
    <xf numFmtId="0" fontId="2" fillId="0" borderId="0" xfId="0" applyFont="1" applyFill="1"/>
    <xf numFmtId="0" fontId="8" fillId="0" borderId="7" xfId="0" applyFont="1" applyFill="1" applyBorder="1" applyAlignment="1">
      <alignment horizontal="center" vertical="top" wrapText="1"/>
    </xf>
    <xf numFmtId="4" fontId="8" fillId="0" borderId="7" xfId="0" applyNumberFormat="1" applyFont="1" applyFill="1" applyBorder="1" applyAlignment="1">
      <alignment vertical="top" wrapText="1"/>
    </xf>
    <xf numFmtId="0" fontId="8" fillId="0" borderId="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4" fontId="9" fillId="0" borderId="2" xfId="0" applyNumberFormat="1" applyFont="1" applyFill="1" applyBorder="1" applyAlignment="1">
      <alignment vertical="top" wrapText="1"/>
    </xf>
    <xf numFmtId="4" fontId="3" fillId="0" borderId="7" xfId="0" applyNumberFormat="1" applyFont="1" applyFill="1" applyBorder="1" applyAlignment="1">
      <alignment vertical="top" wrapText="1"/>
    </xf>
    <xf numFmtId="4" fontId="3" fillId="0" borderId="7" xfId="0" applyNumberFormat="1" applyFont="1" applyFill="1" applyBorder="1" applyAlignment="1">
      <alignment horizontal="right" vertical="top" wrapText="1"/>
    </xf>
    <xf numFmtId="0" fontId="10" fillId="0" borderId="7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right" vertical="top" wrapText="1"/>
    </xf>
    <xf numFmtId="4" fontId="9" fillId="0" borderId="7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right" vertical="top" wrapText="1"/>
    </xf>
    <xf numFmtId="4" fontId="0" fillId="0" borderId="0" xfId="0" applyNumberFormat="1" applyFill="1"/>
    <xf numFmtId="2" fontId="0" fillId="0" borderId="0" xfId="0" applyNumberFormat="1" applyFill="1"/>
    <xf numFmtId="0" fontId="3" fillId="0" borderId="2" xfId="0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vertical="top" wrapText="1"/>
    </xf>
    <xf numFmtId="0" fontId="16" fillId="0" borderId="0" xfId="0" applyFont="1" applyFill="1" applyBorder="1"/>
    <xf numFmtId="0" fontId="8" fillId="0" borderId="0" xfId="0" applyFont="1" applyFill="1" applyAlignment="1">
      <alignment horizontal="center"/>
    </xf>
    <xf numFmtId="0" fontId="16" fillId="0" borderId="2" xfId="0" applyFont="1" applyFill="1" applyBorder="1"/>
    <xf numFmtId="0" fontId="16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6" fillId="0" borderId="0" xfId="0" applyFont="1" applyFill="1"/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top" wrapText="1"/>
    </xf>
    <xf numFmtId="0" fontId="1" fillId="0" borderId="0" xfId="1"/>
    <xf numFmtId="0" fontId="1" fillId="0" borderId="0" xfId="1" applyFont="1"/>
    <xf numFmtId="0" fontId="1" fillId="0" borderId="0" xfId="1" applyFont="1" applyFill="1"/>
    <xf numFmtId="0" fontId="1" fillId="0" borderId="0" xfId="1" applyFill="1" applyBorder="1"/>
    <xf numFmtId="0" fontId="1" fillId="0" borderId="0" xfId="1" applyFill="1"/>
    <xf numFmtId="2" fontId="17" fillId="0" borderId="5" xfId="1" applyNumberFormat="1" applyFont="1" applyFill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13" xfId="1" applyBorder="1" applyAlignment="1">
      <alignment horizontal="center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/>
  <dimension ref="A1:K58"/>
  <sheetViews>
    <sheetView tabSelected="1" topLeftCell="C30" zoomScaleNormal="100" zoomScaleSheetLayoutView="100" workbookViewId="0">
      <selection activeCell="F32" sqref="F32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8.5703125" style="2" customWidth="1"/>
    <col min="4" max="4" width="13.285156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140625" style="2" customWidth="1"/>
    <col min="9" max="9" width="26.28515625" style="2" customWidth="1"/>
    <col min="10" max="10" width="12.42578125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38"/>
      <c r="D1" s="38"/>
      <c r="E1" s="38"/>
      <c r="F1" s="38"/>
      <c r="G1" s="38"/>
      <c r="H1" s="38"/>
      <c r="I1" s="38"/>
    </row>
    <row r="2" spans="3:9" ht="13.5" hidden="1" customHeight="1" thickBot="1" x14ac:dyDescent="0.25">
      <c r="C2" s="38"/>
      <c r="D2" s="38"/>
      <c r="E2" s="38" t="s">
        <v>48</v>
      </c>
      <c r="F2" s="38"/>
      <c r="G2" s="38"/>
      <c r="H2" s="38"/>
      <c r="I2" s="38"/>
    </row>
    <row r="3" spans="3:9" ht="13.5" hidden="1" customHeight="1" thickBot="1" x14ac:dyDescent="0.25">
      <c r="C3" s="37"/>
      <c r="D3" s="36"/>
      <c r="E3" s="35"/>
      <c r="F3" s="35"/>
      <c r="G3" s="35"/>
      <c r="H3" s="35"/>
      <c r="I3" s="34"/>
    </row>
    <row r="4" spans="3:9" ht="12.75" hidden="1" customHeight="1" x14ac:dyDescent="0.2">
      <c r="C4" s="33"/>
      <c r="D4" s="33"/>
      <c r="E4" s="32"/>
      <c r="F4" s="32"/>
      <c r="G4" s="32"/>
      <c r="H4" s="32"/>
      <c r="I4" s="32"/>
    </row>
    <row r="5" spans="3:9" ht="12.75" customHeight="1" x14ac:dyDescent="0.2">
      <c r="C5" s="33"/>
      <c r="D5" s="33"/>
      <c r="E5" s="32"/>
      <c r="F5" s="32"/>
      <c r="G5" s="32"/>
      <c r="H5" s="32"/>
      <c r="I5" s="32"/>
    </row>
    <row r="6" spans="3:9" ht="12.75" customHeight="1" x14ac:dyDescent="0.2">
      <c r="C6" s="33"/>
      <c r="D6" s="33"/>
      <c r="E6" s="32"/>
      <c r="F6" s="32"/>
      <c r="G6" s="32"/>
      <c r="H6" s="32"/>
      <c r="I6" s="32"/>
    </row>
    <row r="7" spans="3:9" ht="12.75" customHeight="1" x14ac:dyDescent="0.2">
      <c r="C7" s="33"/>
      <c r="D7" s="33"/>
      <c r="E7" s="32"/>
      <c r="F7" s="32"/>
      <c r="G7" s="32"/>
      <c r="H7" s="32"/>
      <c r="I7" s="32"/>
    </row>
    <row r="8" spans="3:9" ht="12.75" customHeight="1" x14ac:dyDescent="0.2">
      <c r="C8" s="33"/>
      <c r="D8" s="33"/>
      <c r="E8" s="32"/>
      <c r="F8" s="32"/>
      <c r="G8" s="32"/>
      <c r="H8" s="32"/>
      <c r="I8" s="32"/>
    </row>
    <row r="9" spans="3:9" ht="12.75" customHeight="1" x14ac:dyDescent="0.2">
      <c r="C9" s="33"/>
      <c r="D9" s="33"/>
      <c r="E9" s="32"/>
      <c r="F9" s="32"/>
      <c r="G9" s="32"/>
      <c r="H9" s="32"/>
      <c r="I9" s="32"/>
    </row>
    <row r="10" spans="3:9" ht="12.75" customHeight="1" x14ac:dyDescent="0.2">
      <c r="C10" s="33"/>
      <c r="D10" s="33"/>
      <c r="E10" s="32"/>
      <c r="F10" s="32"/>
      <c r="G10" s="32"/>
      <c r="H10" s="32"/>
      <c r="I10" s="32"/>
    </row>
    <row r="11" spans="3:9" ht="12.75" customHeight="1" x14ac:dyDescent="0.2">
      <c r="C11" s="33"/>
      <c r="D11" s="33"/>
      <c r="E11" s="32"/>
      <c r="F11" s="32"/>
      <c r="G11" s="32"/>
      <c r="H11" s="32"/>
      <c r="I11" s="32"/>
    </row>
    <row r="12" spans="3:9" ht="12.75" customHeight="1" x14ac:dyDescent="0.2">
      <c r="C12" s="33"/>
      <c r="D12" s="33"/>
      <c r="E12" s="32"/>
      <c r="F12" s="32"/>
      <c r="G12" s="32"/>
      <c r="H12" s="32"/>
      <c r="I12" s="32"/>
    </row>
    <row r="13" spans="3:9" ht="12.75" customHeight="1" x14ac:dyDescent="0.2">
      <c r="C13" s="33"/>
      <c r="D13" s="33"/>
      <c r="E13" s="32"/>
      <c r="F13" s="32"/>
      <c r="G13" s="32"/>
      <c r="H13" s="32"/>
      <c r="I13" s="32"/>
    </row>
    <row r="14" spans="3:9" ht="12.75" customHeight="1" x14ac:dyDescent="0.2">
      <c r="C14" s="33"/>
      <c r="D14" s="33"/>
      <c r="E14" s="32"/>
      <c r="F14" s="32"/>
      <c r="G14" s="32"/>
      <c r="H14" s="32"/>
      <c r="I14" s="32"/>
    </row>
    <row r="15" spans="3:9" ht="12.75" customHeight="1" x14ac:dyDescent="0.2">
      <c r="C15" s="33"/>
      <c r="D15" s="33"/>
      <c r="E15" s="32"/>
      <c r="F15" s="32"/>
      <c r="G15" s="32"/>
      <c r="H15" s="32"/>
      <c r="I15" s="32"/>
    </row>
    <row r="16" spans="3:9" ht="12.75" customHeight="1" x14ac:dyDescent="0.2">
      <c r="C16" s="33"/>
      <c r="D16" s="33"/>
      <c r="E16" s="32"/>
      <c r="F16" s="32"/>
      <c r="G16" s="32"/>
      <c r="H16" s="32"/>
      <c r="I16" s="32"/>
    </row>
    <row r="17" spans="3:11" ht="12.75" customHeight="1" x14ac:dyDescent="0.2">
      <c r="C17" s="33"/>
      <c r="D17" s="33"/>
      <c r="E17" s="32"/>
      <c r="F17" s="32"/>
      <c r="G17" s="32"/>
      <c r="H17" s="32"/>
      <c r="I17" s="32"/>
    </row>
    <row r="18" spans="3:11" ht="12.75" customHeight="1" x14ac:dyDescent="0.2">
      <c r="C18" s="33"/>
      <c r="D18" s="33"/>
      <c r="E18" s="32"/>
      <c r="F18" s="32"/>
      <c r="G18" s="32"/>
      <c r="H18" s="32"/>
      <c r="I18" s="32"/>
    </row>
    <row r="19" spans="3:11" ht="12.75" customHeight="1" x14ac:dyDescent="0.2">
      <c r="C19" s="33"/>
      <c r="D19" s="33"/>
      <c r="E19" s="32"/>
      <c r="F19" s="32"/>
      <c r="G19" s="32"/>
      <c r="H19" s="32"/>
      <c r="I19" s="32"/>
    </row>
    <row r="20" spans="3:11" ht="12.75" customHeight="1" x14ac:dyDescent="0.2">
      <c r="C20" s="33"/>
      <c r="D20" s="33"/>
      <c r="E20" s="32"/>
      <c r="F20" s="32"/>
      <c r="G20" s="32"/>
      <c r="H20" s="32"/>
      <c r="I20" s="32"/>
    </row>
    <row r="21" spans="3:11" ht="12.75" customHeight="1" x14ac:dyDescent="0.2">
      <c r="C21" s="33"/>
      <c r="D21" s="33"/>
      <c r="E21" s="32"/>
      <c r="F21" s="32"/>
      <c r="G21" s="32"/>
      <c r="H21" s="32"/>
      <c r="I21" s="32"/>
    </row>
    <row r="22" spans="3:11" ht="14.25" x14ac:dyDescent="0.2">
      <c r="C22" s="39" t="s">
        <v>47</v>
      </c>
      <c r="D22" s="39"/>
      <c r="E22" s="39"/>
      <c r="F22" s="39"/>
      <c r="G22" s="39"/>
      <c r="H22" s="39"/>
      <c r="I22" s="39"/>
    </row>
    <row r="23" spans="3:11" x14ac:dyDescent="0.2">
      <c r="C23" s="40" t="s">
        <v>46</v>
      </c>
      <c r="D23" s="40"/>
      <c r="E23" s="40"/>
      <c r="F23" s="40"/>
      <c r="G23" s="40"/>
      <c r="H23" s="40"/>
      <c r="I23" s="40"/>
    </row>
    <row r="24" spans="3:11" x14ac:dyDescent="0.2">
      <c r="C24" s="40" t="s">
        <v>45</v>
      </c>
      <c r="D24" s="40"/>
      <c r="E24" s="40"/>
      <c r="F24" s="40"/>
      <c r="G24" s="40"/>
      <c r="H24" s="40"/>
      <c r="I24" s="40"/>
    </row>
    <row r="25" spans="3:11" ht="6" customHeight="1" thickBot="1" x14ac:dyDescent="0.25">
      <c r="C25" s="41"/>
      <c r="D25" s="41"/>
      <c r="E25" s="41"/>
      <c r="F25" s="41"/>
      <c r="G25" s="41"/>
      <c r="H25" s="41"/>
      <c r="I25" s="41"/>
    </row>
    <row r="26" spans="3:11" ht="53.25" customHeight="1" thickBot="1" x14ac:dyDescent="0.25">
      <c r="C26" s="27" t="s">
        <v>35</v>
      </c>
      <c r="D26" s="30" t="s">
        <v>34</v>
      </c>
      <c r="E26" s="29" t="s">
        <v>33</v>
      </c>
      <c r="F26" s="29" t="s">
        <v>32</v>
      </c>
      <c r="G26" s="29" t="s">
        <v>31</v>
      </c>
      <c r="H26" s="29" t="s">
        <v>30</v>
      </c>
      <c r="I26" s="30" t="s">
        <v>44</v>
      </c>
    </row>
    <row r="27" spans="3:11" ht="13.5" customHeight="1" thickBot="1" x14ac:dyDescent="0.25">
      <c r="C27" s="42" t="s">
        <v>43</v>
      </c>
      <c r="D27" s="43"/>
      <c r="E27" s="43"/>
      <c r="F27" s="43"/>
      <c r="G27" s="43"/>
      <c r="H27" s="43"/>
      <c r="I27" s="44"/>
    </row>
    <row r="28" spans="3:11" ht="13.5" customHeight="1" thickBot="1" x14ac:dyDescent="0.25">
      <c r="C28" s="14" t="s">
        <v>42</v>
      </c>
      <c r="D28" s="18">
        <v>238779.04999999935</v>
      </c>
      <c r="E28" s="22">
        <v>1012776.92</v>
      </c>
      <c r="F28" s="22">
        <f>913938.01+3658.11</f>
        <v>917596.12</v>
      </c>
      <c r="G28" s="22">
        <v>960388.23</v>
      </c>
      <c r="H28" s="31">
        <f>+D28+E28-F28</f>
        <v>333959.84999999928</v>
      </c>
      <c r="I28" s="45" t="s">
        <v>41</v>
      </c>
      <c r="K28" s="25">
        <f>151090.43-1325.43+3658.11+358.85</f>
        <v>153781.96</v>
      </c>
    </row>
    <row r="29" spans="3:11" ht="13.5" customHeight="1" thickBot="1" x14ac:dyDescent="0.25">
      <c r="C29" s="14" t="s">
        <v>40</v>
      </c>
      <c r="D29" s="18">
        <v>188688.40999999992</v>
      </c>
      <c r="E29" s="17">
        <v>424819.12</v>
      </c>
      <c r="F29" s="17">
        <v>264908.01</v>
      </c>
      <c r="G29" s="22">
        <v>284382.25</v>
      </c>
      <c r="H29" s="31">
        <f>+D29+E29-F29</f>
        <v>348599.5199999999</v>
      </c>
      <c r="I29" s="46"/>
      <c r="K29" s="1">
        <f>51032.8-1393.1+14.7+310.74</f>
        <v>49965.14</v>
      </c>
    </row>
    <row r="30" spans="3:11" ht="13.5" customHeight="1" thickBot="1" x14ac:dyDescent="0.25">
      <c r="C30" s="14" t="s">
        <v>39</v>
      </c>
      <c r="D30" s="18">
        <v>92646.629999999917</v>
      </c>
      <c r="E30" s="17">
        <v>288194.15999999997</v>
      </c>
      <c r="F30" s="17">
        <v>196790.07</v>
      </c>
      <c r="G30" s="22">
        <v>170079.09</v>
      </c>
      <c r="H30" s="31">
        <f>+D30+E30-F30</f>
        <v>184050.71999999991</v>
      </c>
      <c r="I30" s="46"/>
      <c r="K30" s="1">
        <f>29159.94-288.06+356.66</f>
        <v>29228.539999999997</v>
      </c>
    </row>
    <row r="31" spans="3:11" ht="13.5" customHeight="1" thickBot="1" x14ac:dyDescent="0.25">
      <c r="C31" s="14" t="s">
        <v>38</v>
      </c>
      <c r="D31" s="18">
        <v>67251.769999999931</v>
      </c>
      <c r="E31" s="17">
        <v>200257.11</v>
      </c>
      <c r="F31" s="17">
        <v>132857.4</v>
      </c>
      <c r="G31" s="22">
        <v>113772.69</v>
      </c>
      <c r="H31" s="31">
        <f>+D31+E31-F31</f>
        <v>134651.47999999989</v>
      </c>
      <c r="I31" s="46"/>
      <c r="K31" s="1">
        <f>131.82+10422.39-101.1+42.96+7411.2-173.6</f>
        <v>17733.669999999998</v>
      </c>
    </row>
    <row r="32" spans="3:11" ht="13.5" customHeight="1" thickBot="1" x14ac:dyDescent="0.25">
      <c r="C32" s="14" t="s">
        <v>37</v>
      </c>
      <c r="D32" s="18">
        <v>2851.7200000000048</v>
      </c>
      <c r="E32" s="17">
        <f>6370.26+6631.83+4763.79+6969</f>
        <v>24734.880000000001</v>
      </c>
      <c r="F32" s="17">
        <f>6060.77-19.03+4737.91+3785.43+6749.74</f>
        <v>21314.82</v>
      </c>
      <c r="G32" s="22">
        <f>+E32</f>
        <v>24734.880000000001</v>
      </c>
      <c r="H32" s="31">
        <f>+D32+E32-F32</f>
        <v>6271.7800000000061</v>
      </c>
      <c r="I32" s="47"/>
      <c r="K32" s="1">
        <f>13.23-19.03+343.09-52.68+217.87-20.72</f>
        <v>481.76</v>
      </c>
    </row>
    <row r="33" spans="3:11" ht="13.5" customHeight="1" thickBot="1" x14ac:dyDescent="0.25">
      <c r="C33" s="14" t="s">
        <v>12</v>
      </c>
      <c r="D33" s="13">
        <f>SUM(D28:D32)</f>
        <v>590217.57999999903</v>
      </c>
      <c r="E33" s="13">
        <f>SUM(E28:E32)</f>
        <v>1950782.19</v>
      </c>
      <c r="F33" s="13">
        <f>SUM(F28:F32)</f>
        <v>1533466.42</v>
      </c>
      <c r="G33" s="13">
        <f>SUM(G28:G32)</f>
        <v>1553357.14</v>
      </c>
      <c r="H33" s="13">
        <f>SUM(H28:H32)</f>
        <v>1007533.349999999</v>
      </c>
      <c r="I33" s="14"/>
    </row>
    <row r="34" spans="3:11" ht="13.5" customHeight="1" thickBot="1" x14ac:dyDescent="0.25">
      <c r="C34" s="48" t="s">
        <v>36</v>
      </c>
      <c r="D34" s="48"/>
      <c r="E34" s="48"/>
      <c r="F34" s="48"/>
      <c r="G34" s="48"/>
      <c r="H34" s="48"/>
      <c r="I34" s="48"/>
    </row>
    <row r="35" spans="3:11" ht="49.5" customHeight="1" thickBot="1" x14ac:dyDescent="0.25">
      <c r="C35" s="20" t="s">
        <v>35</v>
      </c>
      <c r="D35" s="30" t="s">
        <v>34</v>
      </c>
      <c r="E35" s="29" t="s">
        <v>33</v>
      </c>
      <c r="F35" s="29" t="s">
        <v>32</v>
      </c>
      <c r="G35" s="29" t="s">
        <v>31</v>
      </c>
      <c r="H35" s="29" t="s">
        <v>30</v>
      </c>
      <c r="I35" s="28" t="s">
        <v>29</v>
      </c>
    </row>
    <row r="36" spans="3:11" ht="23.25" customHeight="1" thickBot="1" x14ac:dyDescent="0.25">
      <c r="C36" s="27" t="s">
        <v>28</v>
      </c>
      <c r="D36" s="26">
        <v>101183.50999999989</v>
      </c>
      <c r="E36" s="16">
        <v>713797.53</v>
      </c>
      <c r="F36" s="16">
        <v>630493.69999999995</v>
      </c>
      <c r="G36" s="16">
        <f>+E36</f>
        <v>713797.53</v>
      </c>
      <c r="H36" s="16">
        <f t="shared" ref="H36:H45" si="0">+D36+E36-F36</f>
        <v>184487.33999999997</v>
      </c>
      <c r="I36" s="53" t="s">
        <v>27</v>
      </c>
      <c r="J36" s="25">
        <f>32130.32-19.33+9.88-0.05+3.56-0.02-D36</f>
        <v>-69059.149999999892</v>
      </c>
      <c r="K36" s="24">
        <f>65382.79-453.16+1221.72-10.18+367.98-3.88-H36</f>
        <v>-117982.06999999998</v>
      </c>
    </row>
    <row r="37" spans="3:11" ht="14.25" customHeight="1" thickBot="1" x14ac:dyDescent="0.25">
      <c r="C37" s="14" t="s">
        <v>26</v>
      </c>
      <c r="D37" s="21">
        <v>21312.98000000004</v>
      </c>
      <c r="E37" s="22">
        <v>150996.46</v>
      </c>
      <c r="F37" s="22">
        <v>133052.35999999999</v>
      </c>
      <c r="G37" s="16">
        <v>538809.98</v>
      </c>
      <c r="H37" s="16">
        <f t="shared" si="0"/>
        <v>39257.080000000045</v>
      </c>
      <c r="I37" s="54"/>
      <c r="J37" s="24">
        <f>13782.74-95.86</f>
        <v>13686.88</v>
      </c>
    </row>
    <row r="38" spans="3:11" ht="13.5" customHeight="1" thickBot="1" x14ac:dyDescent="0.25">
      <c r="C38" s="20" t="s">
        <v>25</v>
      </c>
      <c r="D38" s="23">
        <v>3099.2799999999907</v>
      </c>
      <c r="E38" s="22"/>
      <c r="F38" s="22">
        <v>-8974.4699999999993</v>
      </c>
      <c r="G38" s="16"/>
      <c r="H38" s="16">
        <f t="shared" si="0"/>
        <v>12073.749999999989</v>
      </c>
      <c r="I38" s="12"/>
    </row>
    <row r="39" spans="3:11" ht="12.75" hidden="1" customHeight="1" thickBot="1" x14ac:dyDescent="0.25">
      <c r="C39" s="14" t="s">
        <v>24</v>
      </c>
      <c r="D39" s="21">
        <v>0</v>
      </c>
      <c r="E39" s="22"/>
      <c r="F39" s="22"/>
      <c r="G39" s="16"/>
      <c r="H39" s="16">
        <f t="shared" si="0"/>
        <v>0</v>
      </c>
      <c r="I39" s="19" t="s">
        <v>23</v>
      </c>
    </row>
    <row r="40" spans="3:11" ht="27" customHeight="1" thickBot="1" x14ac:dyDescent="0.25">
      <c r="C40" s="14" t="s">
        <v>22</v>
      </c>
      <c r="D40" s="21">
        <v>23256.879999999976</v>
      </c>
      <c r="E40" s="22">
        <v>164308.38</v>
      </c>
      <c r="F40" s="22">
        <v>144797.43</v>
      </c>
      <c r="G40" s="16">
        <v>349907.89</v>
      </c>
      <c r="H40" s="16">
        <f t="shared" si="0"/>
        <v>42767.829999999987</v>
      </c>
      <c r="I40" s="15" t="s">
        <v>21</v>
      </c>
      <c r="J40" s="1">
        <f>296.02+6944.9-4.34</f>
        <v>7236.58</v>
      </c>
      <c r="K40" s="1">
        <f>2266.28+12781.73-104.31+283.39</f>
        <v>15227.09</v>
      </c>
    </row>
    <row r="41" spans="3:11" ht="27" customHeight="1" thickBot="1" x14ac:dyDescent="0.25">
      <c r="C41" s="14" t="s">
        <v>20</v>
      </c>
      <c r="D41" s="21">
        <v>3608.6400000000031</v>
      </c>
      <c r="E41" s="17">
        <v>26621.95</v>
      </c>
      <c r="F41" s="17">
        <v>23310.22</v>
      </c>
      <c r="G41" s="16">
        <f>+E41</f>
        <v>26621.95</v>
      </c>
      <c r="H41" s="16">
        <f t="shared" si="0"/>
        <v>6920.3700000000026</v>
      </c>
      <c r="I41" s="15" t="s">
        <v>19</v>
      </c>
      <c r="J41" s="1">
        <f>2428.69-16.9</f>
        <v>2411.79</v>
      </c>
    </row>
    <row r="42" spans="3:11" ht="13.5" customHeight="1" thickBot="1" x14ac:dyDescent="0.25">
      <c r="C42" s="20" t="s">
        <v>18</v>
      </c>
      <c r="D42" s="18">
        <v>25536.75</v>
      </c>
      <c r="E42" s="17">
        <v>100663.9</v>
      </c>
      <c r="F42" s="17">
        <v>85281.5</v>
      </c>
      <c r="G42" s="16">
        <f>+E42</f>
        <v>100663.9</v>
      </c>
      <c r="H42" s="16">
        <f t="shared" si="0"/>
        <v>40919.149999999994</v>
      </c>
      <c r="I42" s="19"/>
      <c r="J42" s="1">
        <f>12237.13-81.86</f>
        <v>12155.269999999999</v>
      </c>
    </row>
    <row r="43" spans="3:11" ht="13.5" customHeight="1" thickBot="1" x14ac:dyDescent="0.25">
      <c r="C43" s="20" t="s">
        <v>17</v>
      </c>
      <c r="D43" s="18">
        <v>39586.599999999991</v>
      </c>
      <c r="E43" s="17">
        <f>13634.68+9158.91</f>
        <v>22793.59</v>
      </c>
      <c r="F43" s="17">
        <f>15130.58+9195.23</f>
        <v>24325.809999999998</v>
      </c>
      <c r="G43" s="16">
        <f>+E43</f>
        <v>22793.59</v>
      </c>
      <c r="H43" s="16">
        <f t="shared" si="0"/>
        <v>38054.37999999999</v>
      </c>
      <c r="I43" s="19"/>
      <c r="J43" s="1">
        <f>305.85+617.65</f>
        <v>923.5</v>
      </c>
      <c r="K43" s="1">
        <f>6488.56-134.68+3219.19-66.85</f>
        <v>9506.2199999999993</v>
      </c>
    </row>
    <row r="44" spans="3:11" ht="13.5" customHeight="1" thickBot="1" x14ac:dyDescent="0.25">
      <c r="C44" s="20" t="s">
        <v>16</v>
      </c>
      <c r="D44" s="18">
        <v>2612.5499999999993</v>
      </c>
      <c r="E44" s="17">
        <f>14629.11+5123.36</f>
        <v>19752.47</v>
      </c>
      <c r="F44" s="17">
        <f>12849.48+40336.4</f>
        <v>53185.880000000005</v>
      </c>
      <c r="G44" s="16">
        <f>+E44</f>
        <v>19752.47</v>
      </c>
      <c r="H44" s="16">
        <f t="shared" si="0"/>
        <v>-30820.860000000004</v>
      </c>
      <c r="I44" s="19" t="s">
        <v>15</v>
      </c>
    </row>
    <row r="45" spans="3:11" ht="13.5" customHeight="1" thickBot="1" x14ac:dyDescent="0.25">
      <c r="C45" s="14" t="s">
        <v>14</v>
      </c>
      <c r="D45" s="18">
        <v>8982.5899999999965</v>
      </c>
      <c r="E45" s="17">
        <v>64058.89</v>
      </c>
      <c r="F45" s="17">
        <v>56390.01</v>
      </c>
      <c r="G45" s="16">
        <f>+E45</f>
        <v>64058.89</v>
      </c>
      <c r="H45" s="16">
        <f t="shared" si="0"/>
        <v>16651.469999999994</v>
      </c>
      <c r="I45" s="15" t="s">
        <v>13</v>
      </c>
      <c r="J45" s="1">
        <f>5847.21-40.67</f>
        <v>5806.54</v>
      </c>
    </row>
    <row r="46" spans="3:11" s="11" customFormat="1" ht="13.5" customHeight="1" thickBot="1" x14ac:dyDescent="0.25">
      <c r="C46" s="14" t="s">
        <v>12</v>
      </c>
      <c r="D46" s="13">
        <f>SUM(D36:D45)</f>
        <v>229179.77999999988</v>
      </c>
      <c r="E46" s="13">
        <f>SUM(E36:E45)</f>
        <v>1262993.17</v>
      </c>
      <c r="F46" s="13">
        <f>SUM(F36:F45)</f>
        <v>1141862.4400000002</v>
      </c>
      <c r="G46" s="13">
        <f>SUM(G36:G45)</f>
        <v>1836406.1999999997</v>
      </c>
      <c r="H46" s="13">
        <f>SUM(H36:H45)</f>
        <v>350310.51</v>
      </c>
      <c r="I46" s="12"/>
    </row>
    <row r="47" spans="3:11" ht="13.5" customHeight="1" thickBot="1" x14ac:dyDescent="0.25">
      <c r="C47" s="55" t="s">
        <v>11</v>
      </c>
      <c r="D47" s="55"/>
      <c r="E47" s="55"/>
      <c r="F47" s="55"/>
      <c r="G47" s="55"/>
      <c r="H47" s="55"/>
      <c r="I47" s="55"/>
    </row>
    <row r="48" spans="3:11" ht="27" customHeight="1" thickBot="1" x14ac:dyDescent="0.25">
      <c r="C48" s="9" t="s">
        <v>10</v>
      </c>
      <c r="D48" s="52" t="s">
        <v>9</v>
      </c>
      <c r="E48" s="52"/>
      <c r="F48" s="52"/>
      <c r="G48" s="52"/>
      <c r="H48" s="52"/>
      <c r="I48" s="10" t="s">
        <v>8</v>
      </c>
    </row>
    <row r="49" spans="3:9" ht="26.25" customHeight="1" thickBot="1" x14ac:dyDescent="0.25">
      <c r="C49" s="9" t="s">
        <v>6</v>
      </c>
      <c r="D49" s="49" t="s">
        <v>7</v>
      </c>
      <c r="E49" s="50"/>
      <c r="F49" s="50"/>
      <c r="G49" s="50"/>
      <c r="H49" s="51"/>
      <c r="I49" s="8" t="s">
        <v>6</v>
      </c>
    </row>
    <row r="50" spans="3:9" ht="26.25" customHeight="1" thickBot="1" x14ac:dyDescent="0.25">
      <c r="C50" s="9" t="s">
        <v>4</v>
      </c>
      <c r="D50" s="49" t="s">
        <v>5</v>
      </c>
      <c r="E50" s="50"/>
      <c r="F50" s="50"/>
      <c r="G50" s="50"/>
      <c r="H50" s="51"/>
      <c r="I50" s="8" t="s">
        <v>4</v>
      </c>
    </row>
    <row r="51" spans="3:9" ht="21" customHeight="1" x14ac:dyDescent="0.3">
      <c r="C51" s="7" t="s">
        <v>3</v>
      </c>
      <c r="D51" s="7"/>
      <c r="E51" s="7"/>
      <c r="F51" s="7"/>
      <c r="G51" s="7"/>
      <c r="H51" s="6">
        <f>+H33+H46</f>
        <v>1357843.8599999989</v>
      </c>
    </row>
    <row r="52" spans="3:9" ht="15" hidden="1" x14ac:dyDescent="0.25">
      <c r="C52" s="5" t="s">
        <v>2</v>
      </c>
      <c r="D52" s="5"/>
    </row>
    <row r="53" spans="3:9" ht="12.75" hidden="1" customHeight="1" x14ac:dyDescent="0.2">
      <c r="C53" s="4" t="s">
        <v>1</v>
      </c>
    </row>
    <row r="55" spans="3:9" x14ac:dyDescent="0.2">
      <c r="D55" s="3"/>
      <c r="E55" s="3"/>
      <c r="F55" s="3"/>
      <c r="G55" s="3"/>
      <c r="H55" s="3"/>
    </row>
    <row r="56" spans="3:9" hidden="1" x14ac:dyDescent="0.2">
      <c r="D56" s="3"/>
      <c r="H56" s="2">
        <f>42767.83+16651.47+6920.37+25311.18+12743.2+39257.08+12073.75+184487.34+3792.24-34613.1+40919.15</f>
        <v>350310.51</v>
      </c>
    </row>
    <row r="57" spans="3:9" hidden="1" x14ac:dyDescent="0.2">
      <c r="H57" s="3">
        <f>+H46-H56</f>
        <v>0</v>
      </c>
    </row>
    <row r="58" spans="3:9" x14ac:dyDescent="0.2">
      <c r="C58" s="2" t="s">
        <v>0</v>
      </c>
      <c r="E58" s="3">
        <f>+E46+E33+5580+43088.25</f>
        <v>3262443.61</v>
      </c>
      <c r="G58" s="3">
        <f>+G46+G33</f>
        <v>3389763.34</v>
      </c>
    </row>
  </sheetData>
  <mergeCells count="12">
    <mergeCell ref="I28:I32"/>
    <mergeCell ref="C34:I34"/>
    <mergeCell ref="D50:H50"/>
    <mergeCell ref="D48:H48"/>
    <mergeCell ref="I36:I37"/>
    <mergeCell ref="C47:I47"/>
    <mergeCell ref="D49:H49"/>
    <mergeCell ref="C22:I22"/>
    <mergeCell ref="C23:I23"/>
    <mergeCell ref="C24:I24"/>
    <mergeCell ref="C25:I25"/>
    <mergeCell ref="C27:I27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6"/>
  <sheetViews>
    <sheetView topLeftCell="A10" zoomScaleNormal="100" zoomScaleSheetLayoutView="120" workbookViewId="0">
      <selection activeCell="I35" sqref="I35"/>
    </sheetView>
  </sheetViews>
  <sheetFormatPr defaultRowHeight="15" x14ac:dyDescent="0.25"/>
  <cols>
    <col min="1" max="1" width="4.5703125" style="56" customWidth="1"/>
    <col min="2" max="2" width="12.42578125" style="56" customWidth="1"/>
    <col min="3" max="3" width="13.28515625" style="56" hidden="1" customWidth="1"/>
    <col min="4" max="4" width="12.140625" style="56" customWidth="1"/>
    <col min="5" max="5" width="13.5703125" style="56" customWidth="1"/>
    <col min="6" max="6" width="13.28515625" style="56" customWidth="1"/>
    <col min="7" max="7" width="14.28515625" style="56" customWidth="1"/>
    <col min="8" max="8" width="15.140625" style="56" customWidth="1"/>
    <col min="9" max="9" width="14" style="56" customWidth="1"/>
    <col min="10" max="16384" width="9.140625" style="56"/>
  </cols>
  <sheetData>
    <row r="13" spans="1:9" x14ac:dyDescent="0.25">
      <c r="A13" s="66" t="s">
        <v>69</v>
      </c>
      <c r="B13" s="66"/>
      <c r="C13" s="66"/>
      <c r="D13" s="66"/>
      <c r="E13" s="66"/>
      <c r="F13" s="66"/>
      <c r="G13" s="66"/>
      <c r="H13" s="66"/>
      <c r="I13" s="66"/>
    </row>
    <row r="14" spans="1:9" x14ac:dyDescent="0.25">
      <c r="A14" s="66" t="s">
        <v>68</v>
      </c>
      <c r="B14" s="66"/>
      <c r="C14" s="66"/>
      <c r="D14" s="66"/>
      <c r="E14" s="66"/>
      <c r="F14" s="66"/>
      <c r="G14" s="66"/>
      <c r="H14" s="66"/>
      <c r="I14" s="66"/>
    </row>
    <row r="15" spans="1:9" x14ac:dyDescent="0.25">
      <c r="A15" s="65" t="s">
        <v>67</v>
      </c>
      <c r="B15" s="65"/>
      <c r="C15" s="65"/>
      <c r="D15" s="65"/>
      <c r="E15" s="65"/>
      <c r="F15" s="65"/>
      <c r="G15" s="65"/>
      <c r="H15" s="65"/>
      <c r="I15" s="65"/>
    </row>
    <row r="16" spans="1:9" ht="60" x14ac:dyDescent="0.25">
      <c r="A16" s="63" t="s">
        <v>66</v>
      </c>
      <c r="B16" s="63" t="s">
        <v>65</v>
      </c>
      <c r="C16" s="63" t="s">
        <v>64</v>
      </c>
      <c r="D16" s="63" t="s">
        <v>63</v>
      </c>
      <c r="E16" s="63" t="s">
        <v>62</v>
      </c>
      <c r="F16" s="64" t="s">
        <v>61</v>
      </c>
      <c r="G16" s="64" t="s">
        <v>60</v>
      </c>
      <c r="H16" s="63" t="s">
        <v>59</v>
      </c>
      <c r="I16" s="63" t="s">
        <v>58</v>
      </c>
    </row>
    <row r="17" spans="1:9" x14ac:dyDescent="0.25">
      <c r="A17" s="62" t="s">
        <v>57</v>
      </c>
      <c r="B17" s="61">
        <v>373.63583</v>
      </c>
      <c r="C17" s="61"/>
      <c r="D17" s="61">
        <v>150.99646000000001</v>
      </c>
      <c r="E17" s="61">
        <v>133.05235999999999</v>
      </c>
      <c r="F17" s="61">
        <f>(43088.25+5580)/1000</f>
        <v>48.66825</v>
      </c>
      <c r="G17" s="61">
        <v>538.80998</v>
      </c>
      <c r="H17" s="61">
        <v>39.257080000000002</v>
      </c>
      <c r="I17" s="61">
        <f>B17+D17+F17-G17</f>
        <v>34.490559999999959</v>
      </c>
    </row>
    <row r="19" spans="1:9" x14ac:dyDescent="0.25">
      <c r="A19" s="56" t="s">
        <v>56</v>
      </c>
    </row>
    <row r="20" spans="1:9" x14ac:dyDescent="0.25">
      <c r="A20" s="60" t="s">
        <v>55</v>
      </c>
    </row>
    <row r="21" spans="1:9" x14ac:dyDescent="0.25">
      <c r="A21" s="59" t="s">
        <v>54</v>
      </c>
    </row>
    <row r="22" spans="1:9" x14ac:dyDescent="0.25">
      <c r="A22" s="59" t="s">
        <v>53</v>
      </c>
    </row>
    <row r="23" spans="1:9" x14ac:dyDescent="0.25">
      <c r="A23" s="58" t="s">
        <v>52</v>
      </c>
    </row>
    <row r="24" spans="1:9" x14ac:dyDescent="0.25">
      <c r="A24" s="57" t="s">
        <v>51</v>
      </c>
    </row>
    <row r="25" spans="1:9" x14ac:dyDescent="0.25">
      <c r="A25" s="57" t="s">
        <v>50</v>
      </c>
    </row>
    <row r="26" spans="1:9" x14ac:dyDescent="0.25">
      <c r="A26" s="57" t="s">
        <v>49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Сосновая1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2019-03-19T11:43:50Z</dcterms:created>
  <dcterms:modified xsi:type="dcterms:W3CDTF">2019-03-21T08:04:45Z</dcterms:modified>
</cp:coreProperties>
</file>