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10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H29" i="1"/>
  <c r="K29" i="1"/>
  <c r="H30" i="1"/>
  <c r="K30" i="1"/>
  <c r="H31" i="1"/>
  <c r="K31" i="1"/>
  <c r="E32" i="1"/>
  <c r="F32" i="1"/>
  <c r="G32" i="1"/>
  <c r="H32" i="1"/>
  <c r="K32" i="1"/>
  <c r="D33" i="1"/>
  <c r="E33" i="1"/>
  <c r="F33" i="1"/>
  <c r="G33" i="1"/>
  <c r="H33" i="1"/>
  <c r="G36" i="1"/>
  <c r="H36" i="1"/>
  <c r="H47" i="1" s="1"/>
  <c r="J36" i="1"/>
  <c r="K36" i="1"/>
  <c r="H37" i="1"/>
  <c r="J37" i="1"/>
  <c r="H38" i="1"/>
  <c r="G39" i="1"/>
  <c r="H39" i="1"/>
  <c r="J39" i="1"/>
  <c r="H40" i="1"/>
  <c r="J40" i="1"/>
  <c r="K40" i="1"/>
  <c r="G41" i="1"/>
  <c r="H41" i="1"/>
  <c r="J41" i="1"/>
  <c r="G42" i="1"/>
  <c r="H42" i="1"/>
  <c r="J42" i="1"/>
  <c r="G43" i="1"/>
  <c r="H43" i="1"/>
  <c r="J43" i="1"/>
  <c r="E44" i="1"/>
  <c r="F44" i="1"/>
  <c r="F47" i="1" s="1"/>
  <c r="G44" i="1"/>
  <c r="H44" i="1"/>
  <c r="E45" i="1"/>
  <c r="F45" i="1"/>
  <c r="G45" i="1"/>
  <c r="H45" i="1"/>
  <c r="J45" i="1"/>
  <c r="K45" i="1"/>
  <c r="G46" i="1"/>
  <c r="H46" i="1"/>
  <c r="D47" i="1"/>
  <c r="E47" i="1"/>
  <c r="E57" i="1" s="1"/>
  <c r="G47" i="1"/>
  <c r="H55" i="1"/>
  <c r="G57" i="1"/>
  <c r="H50" i="1" l="1"/>
  <c r="H56" i="1"/>
</calcChain>
</file>

<file path=xl/sharedStrings.xml><?xml version="1.0" encoding="utf-8"?>
<sst xmlns="http://schemas.openxmlformats.org/spreadsheetml/2006/main" count="81" uniqueCount="74">
  <si>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</si>
  <si>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</si>
  <si>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</si>
  <si>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</si>
  <si>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</si>
  <si>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</si>
  <si>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</si>
  <si>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</si>
  <si>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</si>
  <si>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</si>
  <si>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</si>
  <si>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</si>
  <si>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</si>
  <si>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</si>
  <si>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</si>
  <si>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</si>
  <si>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</si>
  <si>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</si>
  <si>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</si>
  <si>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</si>
  <si>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</si>
  <si>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</si>
  <si>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</si>
  <si>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</si>
  <si>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Н/2011-91 от 01.01.2011г.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</si>
  <si>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</si>
  <si>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</si>
  <si>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</si>
  <si>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</si>
  <si>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</si>
  <si>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</si>
  <si>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</si>
  <si>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</si>
  <si>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</si>
  <si>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</si>
  <si>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</si>
  <si>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</si>
  <si>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</si>
  <si>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</si>
  <si>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</si>
  <si>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</si>
  <si>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</si>
  <si>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10/2  по ул. Центральная с 01.01.2018г. по 31.12.2018г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</si>
  <si>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</si>
  <si>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</si>
  <si>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</si>
  <si>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магистрали системы ХВС - 418983.00р.</t>
  </si>
  <si>
    <t>ремонт и восстановление герметизации стеновых панелей - 199500.00р.</t>
  </si>
  <si>
    <t>ремонт канализационных лежаков и выпуска до колодца - 115438.00р.</t>
  </si>
  <si>
    <t>ремонт балконных козырьков - 19377.00р.</t>
  </si>
  <si>
    <t>расходный инвентарь - 2139.55р</t>
  </si>
  <si>
    <t>аварийное обслуживание - 1121.76р.</t>
  </si>
  <si>
    <t>ремонт перил - 305.03р.</t>
  </si>
  <si>
    <t>смена кранов на воздухосборном бачке - 372.76р.</t>
  </si>
  <si>
    <t>смена прокладок, замена КТПР в ТП- 4602.52р.</t>
  </si>
  <si>
    <t>работы по электрике - 4383.70р.</t>
  </si>
  <si>
    <t>смена внутренних трубопроводов - 601.80р.</t>
  </si>
  <si>
    <t>ремонт цо - 21312.68р.</t>
  </si>
  <si>
    <t>установка дверцы почтового ящика - 229.50р.</t>
  </si>
  <si>
    <t>смена стекол - 232.69р.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</si>
  <si>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788.60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</si>
  <si>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</si>
  <si>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</si>
  <si>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</si>
  <si>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</si>
  <si>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</si>
  <si>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</si>
  <si>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</si>
  <si>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</si>
  <si>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</si>
  <si>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</si>
  <si>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10/2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</si>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</sst>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2" borderId="0" xfId="1" applyFont="1" applyFill="1"/>
    <xf numFmtId="0" fontId="1" fillId="2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/>
  <dimension ref="A1:K57"/>
  <sheetViews>
    <sheetView tabSelected="1" topLeftCell="C15" zoomScaleNormal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.7109375" style="2" customWidth="1"/>
    <col min="5" max="5" width="11.5703125" style="2" customWidth="1"/>
    <col min="6" max="6" width="12.42578125" style="2" customWidth="1"/>
    <col min="7" max="7" width="11.85546875" style="2" customWidth="1"/>
    <col min="8" max="8" width="14" style="2" customWidth="1"/>
    <col min="9" max="9" width="25.5703125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45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4.25" x14ac:dyDescent="0.2">
      <c r="C22" s="45" t="s">
        <v>44</v>
      </c>
      <c r="D22" s="45"/>
      <c r="E22" s="45"/>
      <c r="F22" s="45"/>
      <c r="G22" s="45"/>
      <c r="H22" s="45"/>
      <c r="I22" s="45"/>
    </row>
    <row r="23" spans="3:11" x14ac:dyDescent="0.2">
      <c r="C23" s="46" t="s">
        <v>43</v>
      </c>
      <c r="D23" s="46"/>
      <c r="E23" s="46"/>
      <c r="F23" s="46"/>
      <c r="G23" s="46"/>
      <c r="H23" s="46"/>
      <c r="I23" s="46"/>
    </row>
    <row r="24" spans="3:11" x14ac:dyDescent="0.2">
      <c r="C24" s="46" t="s">
        <v>42</v>
      </c>
      <c r="D24" s="46"/>
      <c r="E24" s="46"/>
      <c r="F24" s="46"/>
      <c r="G24" s="46"/>
      <c r="H24" s="46"/>
      <c r="I24" s="46"/>
    </row>
    <row r="25" spans="3:11" ht="6" customHeight="1" thickBot="1" x14ac:dyDescent="0.25">
      <c r="C25" s="47"/>
      <c r="D25" s="47"/>
      <c r="E25" s="47"/>
      <c r="F25" s="47"/>
      <c r="G25" s="47"/>
      <c r="H25" s="47"/>
      <c r="I25" s="47"/>
    </row>
    <row r="26" spans="3:11" ht="54" customHeight="1" thickBot="1" x14ac:dyDescent="0.25">
      <c r="C26" s="24" t="s">
        <v>32</v>
      </c>
      <c r="D26" s="27" t="s">
        <v>31</v>
      </c>
      <c r="E26" s="26" t="s">
        <v>30</v>
      </c>
      <c r="F26" s="26" t="s">
        <v>29</v>
      </c>
      <c r="G26" s="26" t="s">
        <v>28</v>
      </c>
      <c r="H26" s="26" t="s">
        <v>27</v>
      </c>
      <c r="I26" s="27" t="s">
        <v>41</v>
      </c>
    </row>
    <row r="27" spans="3:11" ht="13.5" customHeight="1" thickBot="1" x14ac:dyDescent="0.25">
      <c r="C27" s="41" t="s">
        <v>40</v>
      </c>
      <c r="D27" s="42"/>
      <c r="E27" s="42"/>
      <c r="F27" s="42"/>
      <c r="G27" s="42"/>
      <c r="H27" s="42"/>
      <c r="I27" s="43"/>
    </row>
    <row r="28" spans="3:11" ht="13.5" customHeight="1" thickBot="1" x14ac:dyDescent="0.25">
      <c r="C28" s="13" t="s">
        <v>39</v>
      </c>
      <c r="D28" s="17">
        <v>230306.93000000017</v>
      </c>
      <c r="E28" s="18">
        <v>1412427.62</v>
      </c>
      <c r="F28" s="18">
        <v>1412432.51</v>
      </c>
      <c r="G28" s="18">
        <v>1448025.89</v>
      </c>
      <c r="H28" s="18">
        <f>+D28+E28-F28</f>
        <v>230302.04000000027</v>
      </c>
      <c r="I28" s="38" t="s">
        <v>38</v>
      </c>
      <c r="K28" s="29">
        <f>41095.99+208466.66-1098.85</f>
        <v>248463.8</v>
      </c>
    </row>
    <row r="29" spans="3:11" ht="13.5" customHeight="1" thickBot="1" x14ac:dyDescent="0.25">
      <c r="C29" s="13" t="s">
        <v>37</v>
      </c>
      <c r="D29" s="17">
        <v>152921.11999999976</v>
      </c>
      <c r="E29" s="15">
        <v>736864.96</v>
      </c>
      <c r="F29" s="15">
        <v>674367.32</v>
      </c>
      <c r="G29" s="18">
        <v>659434.72</v>
      </c>
      <c r="H29" s="18">
        <f>+D29+E29-F29</f>
        <v>215418.75999999978</v>
      </c>
      <c r="I29" s="39"/>
      <c r="K29" s="29">
        <f>49339.41+109580.28-5623.35</f>
        <v>153296.34</v>
      </c>
    </row>
    <row r="30" spans="3:11" ht="13.5" customHeight="1" thickBot="1" x14ac:dyDescent="0.25">
      <c r="C30" s="13" t="s">
        <v>36</v>
      </c>
      <c r="D30" s="17">
        <v>69855.959999999905</v>
      </c>
      <c r="E30" s="15">
        <v>410011.09</v>
      </c>
      <c r="F30" s="15">
        <v>367394.67</v>
      </c>
      <c r="G30" s="18">
        <v>287869.13</v>
      </c>
      <c r="H30" s="18">
        <f>+D30+E30-F30</f>
        <v>112472.37999999995</v>
      </c>
      <c r="I30" s="39"/>
      <c r="K30" s="29">
        <f>52698.44-4662.19+360.48+14195.17</f>
        <v>62591.9</v>
      </c>
    </row>
    <row r="31" spans="3:11" ht="13.5" customHeight="1" thickBot="1" x14ac:dyDescent="0.25">
      <c r="C31" s="13" t="s">
        <v>35</v>
      </c>
      <c r="D31" s="17">
        <v>50753.97000000003</v>
      </c>
      <c r="E31" s="15">
        <v>306878.73</v>
      </c>
      <c r="F31" s="15">
        <v>277943.17</v>
      </c>
      <c r="G31" s="18">
        <v>231792.95</v>
      </c>
      <c r="H31" s="18">
        <f>+D31+E31-F31</f>
        <v>79689.530000000028</v>
      </c>
      <c r="I31" s="39"/>
      <c r="K31" s="1">
        <f>15241.11-776.37+5541.2+18824.58-1634.42+4968.74</f>
        <v>42164.840000000004</v>
      </c>
    </row>
    <row r="32" spans="3:11" ht="13.5" customHeight="1" thickBot="1" x14ac:dyDescent="0.25">
      <c r="C32" s="13" t="s">
        <v>34</v>
      </c>
      <c r="D32" s="17">
        <v>2591.3000000000029</v>
      </c>
      <c r="E32" s="15">
        <f>1252.13+521.96+8218.96</f>
        <v>9993.0499999999993</v>
      </c>
      <c r="F32" s="15">
        <f>7580.6+1.54+62.79+1181.35+590.33-11.32</f>
        <v>9405.2900000000009</v>
      </c>
      <c r="G32" s="18">
        <f>+E32</f>
        <v>9993.0499999999993</v>
      </c>
      <c r="H32" s="18">
        <f>+D32+E32-F32</f>
        <v>3179.0600000000013</v>
      </c>
      <c r="I32" s="40"/>
      <c r="K32" s="1">
        <f>1.86+12.32+460.09-43.6+2187.6-12.37+378.69</f>
        <v>2984.59</v>
      </c>
    </row>
    <row r="33" spans="3:11" ht="13.5" customHeight="1" thickBot="1" x14ac:dyDescent="0.25">
      <c r="C33" s="13" t="s">
        <v>8</v>
      </c>
      <c r="D33" s="12">
        <f>SUM(D28:D32)</f>
        <v>506429.27999999985</v>
      </c>
      <c r="E33" s="12">
        <f>SUM(E28:E32)</f>
        <v>2876175.4499999997</v>
      </c>
      <c r="F33" s="12">
        <f>SUM(F28:F32)</f>
        <v>2741542.96</v>
      </c>
      <c r="G33" s="12">
        <f>SUM(G28:G32)</f>
        <v>2637115.7399999998</v>
      </c>
      <c r="H33" s="12">
        <f>SUM(H28:H32)</f>
        <v>641061.77</v>
      </c>
      <c r="I33" s="28"/>
    </row>
    <row r="34" spans="3:11" ht="13.5" customHeight="1" thickBot="1" x14ac:dyDescent="0.25">
      <c r="C34" s="44" t="s">
        <v>33</v>
      </c>
      <c r="D34" s="44"/>
      <c r="E34" s="44"/>
      <c r="F34" s="44"/>
      <c r="G34" s="44"/>
      <c r="H34" s="44"/>
      <c r="I34" s="44"/>
    </row>
    <row r="35" spans="3:11" ht="54" customHeight="1" thickBot="1" x14ac:dyDescent="0.25">
      <c r="C35" s="19" t="s">
        <v>32</v>
      </c>
      <c r="D35" s="27" t="s">
        <v>31</v>
      </c>
      <c r="E35" s="26" t="s">
        <v>30</v>
      </c>
      <c r="F35" s="26" t="s">
        <v>29</v>
      </c>
      <c r="G35" s="26" t="s">
        <v>28</v>
      </c>
      <c r="H35" s="26" t="s">
        <v>27</v>
      </c>
      <c r="I35" s="25" t="s">
        <v>26</v>
      </c>
    </row>
    <row r="36" spans="3:11" ht="29.25" customHeight="1" thickBot="1" x14ac:dyDescent="0.25">
      <c r="C36" s="24" t="s">
        <v>25</v>
      </c>
      <c r="D36" s="23">
        <v>140616.81000000006</v>
      </c>
      <c r="E36" s="16">
        <v>1436375.38</v>
      </c>
      <c r="F36" s="16">
        <v>1342536.48</v>
      </c>
      <c r="G36" s="16">
        <f>+E36</f>
        <v>1436375.38</v>
      </c>
      <c r="H36" s="16">
        <f t="shared" ref="H36:H46" si="0">+D36+E36-F36</f>
        <v>234455.70999999996</v>
      </c>
      <c r="I36" s="48" t="s">
        <v>24</v>
      </c>
      <c r="J36" s="22">
        <f>168759.02-1215.52+53.34-5.91+202.85-22.48+15.68-2.05+111.44-14.57-D36</f>
        <v>27264.989999999932</v>
      </c>
      <c r="K36" s="22">
        <f>139057.43-1089.6+1010.15-47.81+3900.7-22.59+442.88-23.48+2948.39-19.62+4.6-2.05+32.75-114.57-H36</f>
        <v>-88378.529999999941</v>
      </c>
    </row>
    <row r="37" spans="3:11" ht="14.25" customHeight="1" thickBot="1" x14ac:dyDescent="0.25">
      <c r="C37" s="13" t="s">
        <v>23</v>
      </c>
      <c r="D37" s="17">
        <v>27823.609999999928</v>
      </c>
      <c r="E37" s="18">
        <v>287749.75</v>
      </c>
      <c r="F37" s="18">
        <v>268401.65000000002</v>
      </c>
      <c r="G37" s="16">
        <v>788599.99</v>
      </c>
      <c r="H37" s="16">
        <f t="shared" si="0"/>
        <v>47171.709999999905</v>
      </c>
      <c r="I37" s="49"/>
      <c r="J37" s="22">
        <f>27584.07-218.29</f>
        <v>27365.78</v>
      </c>
    </row>
    <row r="38" spans="3:11" ht="13.5" customHeight="1" thickBot="1" x14ac:dyDescent="0.25">
      <c r="C38" s="19" t="s">
        <v>22</v>
      </c>
      <c r="D38" s="21">
        <v>-43.27</v>
      </c>
      <c r="E38" s="18"/>
      <c r="F38" s="18"/>
      <c r="G38" s="16"/>
      <c r="H38" s="16">
        <f t="shared" si="0"/>
        <v>-43.27</v>
      </c>
      <c r="I38" s="20"/>
    </row>
    <row r="39" spans="3:11" ht="12.75" customHeight="1" thickBot="1" x14ac:dyDescent="0.25">
      <c r="C39" s="13" t="s">
        <v>21</v>
      </c>
      <c r="D39" s="17">
        <v>17590.010000000009</v>
      </c>
      <c r="E39" s="18">
        <v>169637.68</v>
      </c>
      <c r="F39" s="18">
        <v>158191.4</v>
      </c>
      <c r="G39" s="16">
        <f>+E39</f>
        <v>169637.68</v>
      </c>
      <c r="H39" s="16">
        <f t="shared" si="0"/>
        <v>29036.290000000008</v>
      </c>
      <c r="I39" s="20" t="s">
        <v>20</v>
      </c>
      <c r="J39" s="1">
        <f>17399.3-128.68</f>
        <v>17270.62</v>
      </c>
    </row>
    <row r="40" spans="3:11" ht="28.5" customHeight="1" thickBot="1" x14ac:dyDescent="0.25">
      <c r="C40" s="13" t="s">
        <v>19</v>
      </c>
      <c r="D40" s="17">
        <v>30338.450000000012</v>
      </c>
      <c r="E40" s="18">
        <v>313118.28999999998</v>
      </c>
      <c r="F40" s="18">
        <v>292906.77</v>
      </c>
      <c r="G40" s="16">
        <v>402164.63</v>
      </c>
      <c r="H40" s="16">
        <f t="shared" si="0"/>
        <v>50549.969999999972</v>
      </c>
      <c r="I40" s="14" t="s">
        <v>18</v>
      </c>
      <c r="J40" s="1">
        <f>10832.02+24958.55-257.92</f>
        <v>35532.65</v>
      </c>
      <c r="K40" s="1">
        <f>4155.65+4846.1+21388.73-237.51</f>
        <v>30152.97</v>
      </c>
    </row>
    <row r="41" spans="3:11" ht="29.25" customHeight="1" thickBot="1" x14ac:dyDescent="0.25">
      <c r="C41" s="13" t="s">
        <v>17</v>
      </c>
      <c r="D41" s="17">
        <v>1270.67</v>
      </c>
      <c r="E41" s="15">
        <v>15062.43</v>
      </c>
      <c r="F41" s="15">
        <v>14051.45</v>
      </c>
      <c r="G41" s="16">
        <f t="shared" ref="G41:G46" si="1">+E41</f>
        <v>15062.43</v>
      </c>
      <c r="H41" s="16">
        <f t="shared" si="0"/>
        <v>2281.6499999999996</v>
      </c>
      <c r="I41" s="14" t="s">
        <v>16</v>
      </c>
      <c r="J41" s="1">
        <f>1439.44-11.43</f>
        <v>1428.01</v>
      </c>
    </row>
    <row r="42" spans="3:11" ht="13.5" customHeight="1" thickBot="1" x14ac:dyDescent="0.25">
      <c r="C42" s="19" t="s">
        <v>15</v>
      </c>
      <c r="D42" s="17">
        <v>22863.789999999979</v>
      </c>
      <c r="E42" s="15">
        <v>160386.82</v>
      </c>
      <c r="F42" s="15">
        <v>158177.67000000001</v>
      </c>
      <c r="G42" s="16">
        <f t="shared" si="1"/>
        <v>160386.82</v>
      </c>
      <c r="H42" s="16">
        <f t="shared" si="0"/>
        <v>25072.939999999973</v>
      </c>
      <c r="I42" s="20"/>
      <c r="J42" s="1">
        <f>22095.93-62.82</f>
        <v>22033.11</v>
      </c>
    </row>
    <row r="43" spans="3:11" ht="13.5" customHeight="1" thickBot="1" x14ac:dyDescent="0.25">
      <c r="C43" s="13" t="s">
        <v>14</v>
      </c>
      <c r="D43" s="17">
        <v>3549.6600000000035</v>
      </c>
      <c r="E43" s="15">
        <v>39637.839999999997</v>
      </c>
      <c r="F43" s="15">
        <v>36787.24</v>
      </c>
      <c r="G43" s="16">
        <f t="shared" si="1"/>
        <v>39637.839999999997</v>
      </c>
      <c r="H43" s="16">
        <f t="shared" si="0"/>
        <v>6400.260000000002</v>
      </c>
      <c r="I43" s="14" t="s">
        <v>13</v>
      </c>
      <c r="J43" s="1">
        <f>3792.44-30.07</f>
        <v>3762.37</v>
      </c>
    </row>
    <row r="44" spans="3:11" ht="13.5" customHeight="1" thickBot="1" x14ac:dyDescent="0.25">
      <c r="C44" s="13" t="s">
        <v>12</v>
      </c>
      <c r="D44" s="17">
        <v>9735.0500000000029</v>
      </c>
      <c r="E44" s="15">
        <f>101045.66+22241.1</f>
        <v>123286.76000000001</v>
      </c>
      <c r="F44" s="15">
        <f>20703.21+0.37+94270.91-89.87</f>
        <v>114884.62000000001</v>
      </c>
      <c r="G44" s="16">
        <f t="shared" si="1"/>
        <v>123286.76000000001</v>
      </c>
      <c r="H44" s="16">
        <f t="shared" si="0"/>
        <v>18137.189999999988</v>
      </c>
      <c r="I44" s="14" t="s">
        <v>11</v>
      </c>
    </row>
    <row r="45" spans="3:11" ht="13.5" customHeight="1" thickBot="1" x14ac:dyDescent="0.25">
      <c r="C45" s="19" t="s">
        <v>10</v>
      </c>
      <c r="D45" s="17">
        <v>46466.869999999966</v>
      </c>
      <c r="E45" s="15">
        <f>43504.76+32347.39</f>
        <v>75852.149999999994</v>
      </c>
      <c r="F45" s="15">
        <f>58590.79+36096.36</f>
        <v>94687.15</v>
      </c>
      <c r="G45" s="16">
        <f t="shared" si="1"/>
        <v>75852.149999999994</v>
      </c>
      <c r="H45" s="18">
        <f t="shared" si="0"/>
        <v>27631.869999999966</v>
      </c>
      <c r="I45" s="14"/>
      <c r="J45" s="1">
        <f>6478.17+3207.88</f>
        <v>9686.0499999999993</v>
      </c>
      <c r="K45" s="1">
        <f>10651.53+22438.66</f>
        <v>33090.19</v>
      </c>
    </row>
    <row r="46" spans="3:11" ht="13.5" hidden="1" customHeight="1" thickBot="1" x14ac:dyDescent="0.25">
      <c r="C46" s="13" t="s">
        <v>9</v>
      </c>
      <c r="D46" s="17">
        <v>0</v>
      </c>
      <c r="E46" s="15"/>
      <c r="F46" s="15"/>
      <c r="G46" s="16">
        <f t="shared" si="1"/>
        <v>0</v>
      </c>
      <c r="H46" s="15">
        <f t="shared" si="0"/>
        <v>0</v>
      </c>
      <c r="I46" s="14"/>
    </row>
    <row r="47" spans="3:11" s="10" customFormat="1" ht="13.5" customHeight="1" thickBot="1" x14ac:dyDescent="0.25">
      <c r="C47" s="13" t="s">
        <v>8</v>
      </c>
      <c r="D47" s="12">
        <f>SUM(D36:D46)</f>
        <v>300211.65000000002</v>
      </c>
      <c r="E47" s="12">
        <f>SUM(E36:E46)</f>
        <v>2621107.0999999992</v>
      </c>
      <c r="F47" s="12">
        <f>SUM(F36:F46)</f>
        <v>2480624.4300000002</v>
      </c>
      <c r="G47" s="12">
        <f>SUM(G36:G46)</f>
        <v>3211003.68</v>
      </c>
      <c r="H47" s="12">
        <f>SUM(H36:H46)</f>
        <v>440694.31999999972</v>
      </c>
      <c r="I47" s="11"/>
    </row>
    <row r="48" spans="3:11" ht="13.5" customHeight="1" thickBot="1" x14ac:dyDescent="0.25">
      <c r="C48" s="50" t="s">
        <v>7</v>
      </c>
      <c r="D48" s="50"/>
      <c r="E48" s="50"/>
      <c r="F48" s="50"/>
      <c r="G48" s="50"/>
      <c r="H48" s="50"/>
      <c r="I48" s="50"/>
    </row>
    <row r="49" spans="3:9" ht="42" customHeight="1" thickBot="1" x14ac:dyDescent="0.25">
      <c r="C49" s="9" t="s">
        <v>6</v>
      </c>
      <c r="D49" s="37" t="s">
        <v>5</v>
      </c>
      <c r="E49" s="37"/>
      <c r="F49" s="37"/>
      <c r="G49" s="37"/>
      <c r="H49" s="37"/>
      <c r="I49" s="8" t="s">
        <v>4</v>
      </c>
    </row>
    <row r="50" spans="3:9" ht="16.5" customHeight="1" x14ac:dyDescent="0.3">
      <c r="C50" s="7" t="s">
        <v>3</v>
      </c>
      <c r="D50" s="7"/>
      <c r="E50" s="7"/>
      <c r="F50" s="7"/>
      <c r="G50" s="7"/>
      <c r="H50" s="6">
        <f>+H33+H47</f>
        <v>1081756.0899999999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ht="12.75" customHeight="1" x14ac:dyDescent="0.2"/>
    <row r="54" spans="3:9" x14ac:dyDescent="0.2">
      <c r="D54" s="3"/>
      <c r="E54" s="3"/>
      <c r="F54" s="3"/>
      <c r="G54" s="3"/>
      <c r="H54" s="3"/>
    </row>
    <row r="55" spans="3:9" x14ac:dyDescent="0.2">
      <c r="D55" s="3"/>
      <c r="H55" s="3">
        <f>50549.97+234455.71+6400.26+29036.29+2281.65+17396.95+10234.92+47171.71+25072.94+15355.88-505.81+3.07+3284.05</f>
        <v>440737.59</v>
      </c>
    </row>
    <row r="56" spans="3:9" x14ac:dyDescent="0.2">
      <c r="H56" s="3">
        <f>+H47-H55</f>
        <v>-43.270000000309665</v>
      </c>
    </row>
    <row r="57" spans="3:9" x14ac:dyDescent="0.2">
      <c r="C57" s="2" t="s">
        <v>0</v>
      </c>
      <c r="E57" s="3">
        <f>+E47+E33+5580</f>
        <v>5502862.5499999989</v>
      </c>
      <c r="G57" s="3">
        <f>+G47+G33</f>
        <v>5848119.4199999999</v>
      </c>
    </row>
  </sheetData>
  <mergeCells count="10">
    <mergeCell ref="D49:H49"/>
    <mergeCell ref="I28:I32"/>
    <mergeCell ref="C27:I27"/>
    <mergeCell ref="C34:I34"/>
    <mergeCell ref="C22:I22"/>
    <mergeCell ref="C23:I23"/>
    <mergeCell ref="C24:I24"/>
    <mergeCell ref="C25:I25"/>
    <mergeCell ref="I36:I37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0" zoomScaleNormal="100" zoomScaleSheetLayoutView="120" workbookViewId="0">
      <selection activeCell="G24" sqref="G24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3" spans="1:9" x14ac:dyDescent="0.25">
      <c r="A13" s="59" t="s">
        <v>73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72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71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70</v>
      </c>
      <c r="B16" s="57" t="s">
        <v>69</v>
      </c>
      <c r="C16" s="57" t="s">
        <v>68</v>
      </c>
      <c r="D16" s="57" t="s">
        <v>67</v>
      </c>
      <c r="E16" s="57" t="s">
        <v>66</v>
      </c>
      <c r="F16" s="58" t="s">
        <v>65</v>
      </c>
      <c r="G16" s="58" t="s">
        <v>64</v>
      </c>
      <c r="H16" s="57" t="s">
        <v>63</v>
      </c>
      <c r="I16" s="57" t="s">
        <v>62</v>
      </c>
    </row>
    <row r="17" spans="1:9" x14ac:dyDescent="0.25">
      <c r="A17" s="56" t="s">
        <v>61</v>
      </c>
      <c r="B17" s="55">
        <v>-11.77613</v>
      </c>
      <c r="C17" s="54"/>
      <c r="D17" s="54">
        <v>287.74975000000001</v>
      </c>
      <c r="E17" s="54">
        <v>268.40165000000002</v>
      </c>
      <c r="F17" s="54">
        <v>5.58</v>
      </c>
      <c r="G17" s="54">
        <v>788.59999000000005</v>
      </c>
      <c r="H17" s="54">
        <v>47.171709999999997</v>
      </c>
      <c r="I17" s="54">
        <f>B17+D17+F17-G17</f>
        <v>-507.04637000000008</v>
      </c>
    </row>
    <row r="19" spans="1:9" x14ac:dyDescent="0.25">
      <c r="A19" s="51" t="s">
        <v>60</v>
      </c>
    </row>
    <row r="20" spans="1:9" x14ac:dyDescent="0.25">
      <c r="A20" s="53" t="s">
        <v>59</v>
      </c>
    </row>
    <row r="21" spans="1:9" x14ac:dyDescent="0.25">
      <c r="A21" s="53" t="s">
        <v>58</v>
      </c>
    </row>
    <row r="22" spans="1:9" x14ac:dyDescent="0.25">
      <c r="A22" s="53" t="s">
        <v>57</v>
      </c>
    </row>
    <row r="23" spans="1:9" x14ac:dyDescent="0.25">
      <c r="A23" s="53" t="s">
        <v>56</v>
      </c>
    </row>
    <row r="24" spans="1:9" x14ac:dyDescent="0.25">
      <c r="A24" s="53" t="s">
        <v>55</v>
      </c>
    </row>
    <row r="25" spans="1:9" x14ac:dyDescent="0.25">
      <c r="A25" s="53" t="s">
        <v>54</v>
      </c>
    </row>
    <row r="26" spans="1:9" x14ac:dyDescent="0.25">
      <c r="A26" s="53" t="s">
        <v>53</v>
      </c>
    </row>
    <row r="27" spans="1:9" x14ac:dyDescent="0.25">
      <c r="A27" s="52" t="s">
        <v>52</v>
      </c>
    </row>
    <row r="28" spans="1:9" x14ac:dyDescent="0.25">
      <c r="A28" s="52" t="s">
        <v>51</v>
      </c>
    </row>
    <row r="29" spans="1:9" x14ac:dyDescent="0.25">
      <c r="A29" s="51" t="s">
        <v>50</v>
      </c>
    </row>
    <row r="30" spans="1:9" x14ac:dyDescent="0.25">
      <c r="A30" s="52" t="s">
        <v>49</v>
      </c>
    </row>
    <row r="31" spans="1:9" x14ac:dyDescent="0.25">
      <c r="A31" s="51" t="s">
        <v>48</v>
      </c>
    </row>
    <row r="32" spans="1:9" x14ac:dyDescent="0.25">
      <c r="A32" s="51" t="s">
        <v>47</v>
      </c>
    </row>
    <row r="33" spans="1:1" x14ac:dyDescent="0.25">
      <c r="A33" s="51" t="s">
        <v>46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2019-03-19T11:51:18Z</dcterms:created>
  <dcterms:modified xsi:type="dcterms:W3CDTF">2019-03-21T08:12:03Z</dcterms:modified>
</cp:coreProperties>
</file>