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Центральная4 1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8" i="1" l="1"/>
  <c r="K28" i="1"/>
  <c r="H29" i="1"/>
  <c r="K29" i="1"/>
  <c r="H30" i="1"/>
  <c r="K30" i="1"/>
  <c r="H31" i="1"/>
  <c r="K31" i="1"/>
  <c r="E32" i="1"/>
  <c r="F32" i="1"/>
  <c r="G32" i="1"/>
  <c r="H32" i="1"/>
  <c r="K32" i="1"/>
  <c r="D33" i="1"/>
  <c r="E33" i="1"/>
  <c r="F33" i="1"/>
  <c r="G33" i="1"/>
  <c r="H33" i="1"/>
  <c r="G36" i="1"/>
  <c r="H36" i="1"/>
  <c r="J36" i="1"/>
  <c r="K36" i="1"/>
  <c r="H37" i="1"/>
  <c r="J37" i="1"/>
  <c r="H38" i="1"/>
  <c r="G39" i="1"/>
  <c r="H39" i="1"/>
  <c r="J39" i="1"/>
  <c r="H40" i="1"/>
  <c r="J40" i="1"/>
  <c r="K40" i="1"/>
  <c r="G41" i="1"/>
  <c r="H41" i="1"/>
  <c r="J41" i="1"/>
  <c r="G42" i="1"/>
  <c r="H42" i="1"/>
  <c r="J42" i="1"/>
  <c r="E43" i="1"/>
  <c r="H43" i="1" s="1"/>
  <c r="F43" i="1"/>
  <c r="G43" i="1"/>
  <c r="J43" i="1"/>
  <c r="K43" i="1"/>
  <c r="E44" i="1"/>
  <c r="H44" i="1" s="1"/>
  <c r="F44" i="1"/>
  <c r="G44" i="1"/>
  <c r="G45" i="1"/>
  <c r="H45" i="1"/>
  <c r="J45" i="1"/>
  <c r="D46" i="1"/>
  <c r="E46" i="1"/>
  <c r="F46" i="1"/>
  <c r="G46" i="1"/>
  <c r="G55" i="1" s="1"/>
  <c r="H54" i="1"/>
  <c r="E55" i="1"/>
  <c r="H46" i="1" l="1"/>
  <c r="H49" i="1" s="1"/>
</calcChain>
</file>

<file path=xl/sharedStrings.xml><?xml version="1.0" encoding="utf-8"?>
<sst xmlns="http://schemas.openxmlformats.org/spreadsheetml/2006/main" count="76" uniqueCount="69">
  <si>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</si>
  <si>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</si>
  <si>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</si>
  <si>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</si>
  <si>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</si>
  <si>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</si>
  <si>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</si>
  <si>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</si>
  <si>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</si>
  <si>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</si>
  <si>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</si>
  <si>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</si>
  <si>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</si>
  <si>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</si>
  <si>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</si>
  <si>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</si>
  <si>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</si>
  <si>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</si>
  <si>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</si>
  <si>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</si>
  <si>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</si>
  <si>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</si>
  <si>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</si>
  <si>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Н/2008-12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</si>
  <si>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</si>
  <si>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</si>
  <si>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</si>
  <si>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</si>
  <si>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</si>
  <si>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</si>
  <si>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</si>
  <si>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</si>
  <si>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</si>
  <si>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</si>
  <si>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</si>
  <si>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</si>
  <si>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</si>
  <si>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</si>
  <si>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</si>
  <si>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</si>
  <si>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</si>
  <si>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4/1  по ул. Центральная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</si>
  <si>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</si>
  <si>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</si>
  <si>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</si>
  <si>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и восстановление герметизации стеновых панелей - 339600р.</t>
  </si>
  <si>
    <t>косметический ремонт подъезда - 354284.70р.</t>
  </si>
  <si>
    <t>расходный инвентарь - 836.06р</t>
  </si>
  <si>
    <t>аварийное обслуживание - 3421.83р.</t>
  </si>
  <si>
    <t>смена прокладок, замена КТПР в ТП- 4602.52р.</t>
  </si>
  <si>
    <t>замена электрического кабеля - 424.80р.</t>
  </si>
  <si>
    <t>изготовление и установка экранов на ливниевые трубы - 352.47р.</t>
  </si>
  <si>
    <t>изготовление и установка решеток на подвальное окно - 2402.80р.</t>
  </si>
  <si>
    <t>смена трубопроводов стояков ГВС - 915.22р.</t>
  </si>
  <si>
    <t>замена внутренних трубопроводов стояков ЦО - 839.04р.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</si>
  <si>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707</t>
    </r>
    <r>
      <rPr>
        <b/>
        <sz val="11"/>
        <color indexed="8"/>
        <rFont val="Calibri"/>
        <family val="2"/>
        <charset val="204"/>
      </rPr>
      <t xml:space="preserve">,68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</si>
  <si>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</si>
  <si>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</si>
  <si>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</si>
  <si>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</si>
  <si>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</si>
  <si>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</si>
  <si>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</si>
  <si>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</si>
  <si>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</si>
  <si>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</si>
  <si>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4/1 по ул. Центральная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</si>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</sst>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0" fillId="0" borderId="0" xfId="0" applyNumberForma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7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1"/>
    <xf numFmtId="2" fontId="18" fillId="0" borderId="1" xfId="1" applyNumberFormat="1" applyFont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K55"/>
  <sheetViews>
    <sheetView tabSelected="1" topLeftCell="C17" workbookViewId="0">
      <selection activeCell="F32" sqref="F3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.42578125" style="2" customWidth="1"/>
    <col min="4" max="4" width="13.140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5703125" style="2" customWidth="1"/>
    <col min="9" max="9" width="24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44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2.75" customHeight="1" x14ac:dyDescent="0.2">
      <c r="C20" s="31"/>
      <c r="D20" s="31"/>
      <c r="E20" s="30"/>
      <c r="F20" s="30"/>
      <c r="G20" s="30"/>
      <c r="H20" s="30"/>
      <c r="I20" s="30"/>
    </row>
    <row r="21" spans="3:11" ht="12.75" customHeight="1" x14ac:dyDescent="0.2">
      <c r="C21" s="31"/>
      <c r="D21" s="31"/>
      <c r="E21" s="30"/>
      <c r="F21" s="30"/>
      <c r="G21" s="30"/>
      <c r="H21" s="30"/>
      <c r="I21" s="30"/>
    </row>
    <row r="22" spans="3:11" ht="14.25" x14ac:dyDescent="0.2">
      <c r="C22" s="41" t="s">
        <v>43</v>
      </c>
      <c r="D22" s="41"/>
      <c r="E22" s="41"/>
      <c r="F22" s="41"/>
      <c r="G22" s="41"/>
      <c r="H22" s="41"/>
      <c r="I22" s="41"/>
    </row>
    <row r="23" spans="3:11" x14ac:dyDescent="0.2">
      <c r="C23" s="42" t="s">
        <v>42</v>
      </c>
      <c r="D23" s="42"/>
      <c r="E23" s="42"/>
      <c r="F23" s="42"/>
      <c r="G23" s="42"/>
      <c r="H23" s="42"/>
      <c r="I23" s="42"/>
    </row>
    <row r="24" spans="3:11" x14ac:dyDescent="0.2">
      <c r="C24" s="42" t="s">
        <v>41</v>
      </c>
      <c r="D24" s="42"/>
      <c r="E24" s="42"/>
      <c r="F24" s="42"/>
      <c r="G24" s="42"/>
      <c r="H24" s="42"/>
      <c r="I24" s="42"/>
    </row>
    <row r="25" spans="3:11" ht="6" customHeight="1" thickBot="1" x14ac:dyDescent="0.25">
      <c r="C25" s="47"/>
      <c r="D25" s="47"/>
      <c r="E25" s="47"/>
      <c r="F25" s="47"/>
      <c r="G25" s="47"/>
      <c r="H25" s="47"/>
      <c r="I25" s="47"/>
    </row>
    <row r="26" spans="3:11" ht="50.25" customHeight="1" thickBot="1" x14ac:dyDescent="0.25">
      <c r="C26" s="24" t="s">
        <v>31</v>
      </c>
      <c r="D26" s="27" t="s">
        <v>30</v>
      </c>
      <c r="E26" s="26" t="s">
        <v>29</v>
      </c>
      <c r="F26" s="26" t="s">
        <v>28</v>
      </c>
      <c r="G26" s="26" t="s">
        <v>27</v>
      </c>
      <c r="H26" s="26" t="s">
        <v>26</v>
      </c>
      <c r="I26" s="27" t="s">
        <v>40</v>
      </c>
    </row>
    <row r="27" spans="3:11" ht="13.5" customHeight="1" thickBot="1" x14ac:dyDescent="0.25">
      <c r="C27" s="44" t="s">
        <v>39</v>
      </c>
      <c r="D27" s="45"/>
      <c r="E27" s="45"/>
      <c r="F27" s="45"/>
      <c r="G27" s="45"/>
      <c r="H27" s="45"/>
      <c r="I27" s="46"/>
    </row>
    <row r="28" spans="3:11" ht="13.5" customHeight="1" thickBot="1" x14ac:dyDescent="0.25">
      <c r="C28" s="14" t="s">
        <v>38</v>
      </c>
      <c r="D28" s="18">
        <v>258696.26999999979</v>
      </c>
      <c r="E28" s="21">
        <v>1422609.85</v>
      </c>
      <c r="F28" s="21">
        <v>1476658.76</v>
      </c>
      <c r="G28" s="21">
        <v>1459422.15</v>
      </c>
      <c r="H28" s="21">
        <f>+D28+E28-F28</f>
        <v>204647.35999999987</v>
      </c>
      <c r="I28" s="48" t="s">
        <v>37</v>
      </c>
      <c r="K28" s="29">
        <f>85698.14+240371.11-4282.61</f>
        <v>321786.64</v>
      </c>
    </row>
    <row r="29" spans="3:11" ht="13.5" customHeight="1" thickBot="1" x14ac:dyDescent="0.25">
      <c r="C29" s="14" t="s">
        <v>36</v>
      </c>
      <c r="D29" s="18">
        <v>130386.28999999992</v>
      </c>
      <c r="E29" s="17">
        <v>548437.81000000006</v>
      </c>
      <c r="F29" s="17">
        <v>529406.44999999995</v>
      </c>
      <c r="G29" s="21">
        <v>591059.38</v>
      </c>
      <c r="H29" s="21">
        <f>+D29+E29-F29</f>
        <v>149417.65000000002</v>
      </c>
      <c r="I29" s="49"/>
      <c r="K29" s="29">
        <f>95688.92+82423.82-27817.81</f>
        <v>150294.93</v>
      </c>
    </row>
    <row r="30" spans="3:11" ht="13.5" customHeight="1" thickBot="1" x14ac:dyDescent="0.25">
      <c r="C30" s="14" t="s">
        <v>35</v>
      </c>
      <c r="D30" s="18">
        <v>62984.06</v>
      </c>
      <c r="E30" s="17">
        <v>347556.21</v>
      </c>
      <c r="F30" s="17">
        <v>325969.34999999998</v>
      </c>
      <c r="G30" s="21">
        <v>272521.26</v>
      </c>
      <c r="H30" s="21">
        <f>+D30+E30-F30</f>
        <v>84570.920000000042</v>
      </c>
      <c r="I30" s="49"/>
      <c r="K30" s="29">
        <f>39976.26-10231.18+9194.23+29501.09</f>
        <v>68440.399999999994</v>
      </c>
    </row>
    <row r="31" spans="3:11" ht="13.5" customHeight="1" thickBot="1" x14ac:dyDescent="0.25">
      <c r="C31" s="14" t="s">
        <v>34</v>
      </c>
      <c r="D31" s="18">
        <v>38459.489999999903</v>
      </c>
      <c r="E31" s="17">
        <v>247893.14</v>
      </c>
      <c r="F31" s="17">
        <v>283358.33</v>
      </c>
      <c r="G31" s="21">
        <v>214561.26</v>
      </c>
      <c r="H31" s="21">
        <f>+D31+E31-F31</f>
        <v>2994.2999999998719</v>
      </c>
      <c r="I31" s="49"/>
      <c r="K31" s="1">
        <f>11392.47-3190.09+9670.32+17244.92-3571.91+10007.52</f>
        <v>41553.229999999996</v>
      </c>
    </row>
    <row r="32" spans="3:11" ht="13.5" customHeight="1" thickBot="1" x14ac:dyDescent="0.25">
      <c r="C32" s="14" t="s">
        <v>33</v>
      </c>
      <c r="D32" s="18">
        <v>2428.4600000000064</v>
      </c>
      <c r="E32" s="17">
        <f>993.45+414.21+6520.31</f>
        <v>7927.97</v>
      </c>
      <c r="F32" s="17">
        <f>6167.13+3.47-38.72+910.9+444.62</f>
        <v>7487.4</v>
      </c>
      <c r="G32" s="21">
        <f>+E32</f>
        <v>7927.97</v>
      </c>
      <c r="H32" s="21">
        <f>+D32+E32-F32</f>
        <v>2869.0300000000079</v>
      </c>
      <c r="I32" s="50"/>
      <c r="K32" s="1">
        <f>28.98+554.64-80.21+3492.43-331.3+637.89-113.4</f>
        <v>4189.03</v>
      </c>
    </row>
    <row r="33" spans="3:11" ht="13.5" customHeight="1" thickBot="1" x14ac:dyDescent="0.25">
      <c r="C33" s="14" t="s">
        <v>8</v>
      </c>
      <c r="D33" s="13">
        <f>SUM(D28:D32)</f>
        <v>492954.56999999966</v>
      </c>
      <c r="E33" s="13">
        <f>SUM(E28:E32)</f>
        <v>2574424.9800000004</v>
      </c>
      <c r="F33" s="13">
        <f>SUM(F28:F32)</f>
        <v>2622880.29</v>
      </c>
      <c r="G33" s="13">
        <f>SUM(G28:G32)</f>
        <v>2545492.02</v>
      </c>
      <c r="H33" s="13">
        <f>SUM(H28:H32)</f>
        <v>444499.25999999983</v>
      </c>
      <c r="I33" s="28"/>
    </row>
    <row r="34" spans="3:11" ht="13.5" customHeight="1" thickBot="1" x14ac:dyDescent="0.25">
      <c r="C34" s="43" t="s">
        <v>32</v>
      </c>
      <c r="D34" s="43"/>
      <c r="E34" s="43"/>
      <c r="F34" s="43"/>
      <c r="G34" s="43"/>
      <c r="H34" s="43"/>
      <c r="I34" s="43"/>
    </row>
    <row r="35" spans="3:11" ht="54" customHeight="1" thickBot="1" x14ac:dyDescent="0.25">
      <c r="C35" s="20" t="s">
        <v>31</v>
      </c>
      <c r="D35" s="27" t="s">
        <v>30</v>
      </c>
      <c r="E35" s="26" t="s">
        <v>29</v>
      </c>
      <c r="F35" s="26" t="s">
        <v>28</v>
      </c>
      <c r="G35" s="26" t="s">
        <v>27</v>
      </c>
      <c r="H35" s="26" t="s">
        <v>26</v>
      </c>
      <c r="I35" s="25" t="s">
        <v>25</v>
      </c>
    </row>
    <row r="36" spans="3:11" ht="28.5" customHeight="1" thickBot="1" x14ac:dyDescent="0.25">
      <c r="C36" s="24" t="s">
        <v>24</v>
      </c>
      <c r="D36" s="23">
        <v>153052.27000000002</v>
      </c>
      <c r="E36" s="16">
        <v>1464433.66</v>
      </c>
      <c r="F36" s="16">
        <v>1419522.5</v>
      </c>
      <c r="G36" s="16">
        <f>+E36</f>
        <v>1464433.66</v>
      </c>
      <c r="H36" s="16">
        <f t="shared" ref="H36:H45" si="0">+D36+E36-F36</f>
        <v>197963.42999999993</v>
      </c>
      <c r="I36" s="38" t="s">
        <v>23</v>
      </c>
      <c r="J36" s="4">
        <f>160834.17-3852.14+9.47-3.21+32.74-11.07+3.89-1.32+43.21-14.63-D36</f>
        <v>3988.8399999999674</v>
      </c>
      <c r="K36" s="4">
        <f>196150.97-11260.49+502.88-36.03+1901.69-90.79+227.65-27.17+2228.26-238.94+2.32-1.32+25.66-14.63-H36</f>
        <v>-8593.3699999999371</v>
      </c>
    </row>
    <row r="37" spans="3:11" ht="14.25" customHeight="1" thickBot="1" x14ac:dyDescent="0.25">
      <c r="C37" s="14" t="s">
        <v>22</v>
      </c>
      <c r="D37" s="18">
        <v>31164.550000000047</v>
      </c>
      <c r="E37" s="21">
        <v>348732.8</v>
      </c>
      <c r="F37" s="21">
        <v>328843.42</v>
      </c>
      <c r="G37" s="16">
        <v>707679.45</v>
      </c>
      <c r="H37" s="16">
        <f t="shared" si="0"/>
        <v>51053.930000000051</v>
      </c>
      <c r="I37" s="39"/>
      <c r="J37" s="4">
        <f>40208.71-2255.8</f>
        <v>37952.909999999996</v>
      </c>
    </row>
    <row r="38" spans="3:11" ht="13.5" customHeight="1" thickBot="1" x14ac:dyDescent="0.25">
      <c r="C38" s="20" t="s">
        <v>21</v>
      </c>
      <c r="D38" s="22">
        <v>-6.8212102632969618E-12</v>
      </c>
      <c r="E38" s="21"/>
      <c r="F38" s="21"/>
      <c r="G38" s="16"/>
      <c r="H38" s="16">
        <f t="shared" si="0"/>
        <v>-6.8212102632969618E-12</v>
      </c>
      <c r="I38" s="12"/>
    </row>
    <row r="39" spans="3:11" ht="12.75" customHeight="1" thickBot="1" x14ac:dyDescent="0.25">
      <c r="C39" s="14" t="s">
        <v>20</v>
      </c>
      <c r="D39" s="18">
        <v>19635.170000000042</v>
      </c>
      <c r="E39" s="21">
        <v>172951.47</v>
      </c>
      <c r="F39" s="21">
        <v>167884.64</v>
      </c>
      <c r="G39" s="16">
        <f>+E39</f>
        <v>172951.47</v>
      </c>
      <c r="H39" s="16">
        <f t="shared" si="0"/>
        <v>24702.000000000029</v>
      </c>
      <c r="I39" s="19" t="s">
        <v>19</v>
      </c>
      <c r="J39" s="1">
        <f>25792.22-1329.86</f>
        <v>24462.36</v>
      </c>
    </row>
    <row r="40" spans="3:11" ht="33.75" customHeight="1" thickBot="1" x14ac:dyDescent="0.25">
      <c r="C40" s="14" t="s">
        <v>18</v>
      </c>
      <c r="D40" s="18">
        <v>33323.890000000014</v>
      </c>
      <c r="E40" s="21">
        <v>319236.78000000003</v>
      </c>
      <c r="F40" s="21">
        <v>308981.40000000002</v>
      </c>
      <c r="G40" s="16">
        <v>344585.5</v>
      </c>
      <c r="H40" s="16">
        <f t="shared" si="0"/>
        <v>43579.270000000019</v>
      </c>
      <c r="I40" s="15" t="s">
        <v>17</v>
      </c>
      <c r="J40" s="1">
        <f>12769.08+21649.25-817.34</f>
        <v>33600.990000000005</v>
      </c>
      <c r="K40" s="1">
        <f>10580.57+5474.59-157.81+27119.73-2454.71</f>
        <v>40562.370000000003</v>
      </c>
    </row>
    <row r="41" spans="3:11" ht="30.75" customHeight="1" thickBot="1" x14ac:dyDescent="0.25">
      <c r="C41" s="14" t="s">
        <v>16</v>
      </c>
      <c r="D41" s="18">
        <v>1342.9400000000005</v>
      </c>
      <c r="E41" s="17">
        <v>14544.89</v>
      </c>
      <c r="F41" s="17">
        <v>13916.3</v>
      </c>
      <c r="G41" s="16">
        <f>+E41</f>
        <v>14544.89</v>
      </c>
      <c r="H41" s="16">
        <f t="shared" si="0"/>
        <v>1971.5300000000007</v>
      </c>
      <c r="I41" s="15" t="s">
        <v>15</v>
      </c>
      <c r="J41" s="1">
        <f>1951.82-111.83</f>
        <v>1839.99</v>
      </c>
    </row>
    <row r="42" spans="3:11" ht="13.5" customHeight="1" thickBot="1" x14ac:dyDescent="0.25">
      <c r="C42" s="20" t="s">
        <v>14</v>
      </c>
      <c r="D42" s="18">
        <v>23263.049999999988</v>
      </c>
      <c r="E42" s="17">
        <v>152048.45000000001</v>
      </c>
      <c r="F42" s="17">
        <v>156043.43</v>
      </c>
      <c r="G42" s="16">
        <f>+E42</f>
        <v>152048.45000000001</v>
      </c>
      <c r="H42" s="16">
        <f t="shared" si="0"/>
        <v>19268.070000000007</v>
      </c>
      <c r="I42" s="19"/>
      <c r="J42" s="1">
        <f>29728.22-1171.44</f>
        <v>28556.780000000002</v>
      </c>
    </row>
    <row r="43" spans="3:11" ht="13.5" customHeight="1" thickBot="1" x14ac:dyDescent="0.25">
      <c r="C43" s="20" t="s">
        <v>13</v>
      </c>
      <c r="D43" s="18">
        <v>12726.930000000022</v>
      </c>
      <c r="E43" s="17">
        <f>37071.63+22950.75</f>
        <v>60022.38</v>
      </c>
      <c r="F43" s="17">
        <f>45020.9+24811.9</f>
        <v>69832.800000000003</v>
      </c>
      <c r="G43" s="16">
        <f>+E43</f>
        <v>60022.38</v>
      </c>
      <c r="H43" s="16">
        <f t="shared" si="0"/>
        <v>2916.5100000000239</v>
      </c>
      <c r="I43" s="19"/>
      <c r="J43" s="1">
        <f>3056.67-269.39+1758.29-133.39</f>
        <v>4412.1799999999994</v>
      </c>
      <c r="K43" s="1">
        <f>6438.62-2896.03+12360-5835.9</f>
        <v>10066.69</v>
      </c>
    </row>
    <row r="44" spans="3:11" ht="13.5" customHeight="1" thickBot="1" x14ac:dyDescent="0.25">
      <c r="C44" s="20" t="s">
        <v>12</v>
      </c>
      <c r="D44" s="18">
        <v>4997.2999999999956</v>
      </c>
      <c r="E44" s="17">
        <f>50852.35+9998.45</f>
        <v>60850.8</v>
      </c>
      <c r="F44" s="17">
        <f>48432.14-13.16-3.37+9413.55</f>
        <v>57829.159999999989</v>
      </c>
      <c r="G44" s="16">
        <f>+E44</f>
        <v>60850.8</v>
      </c>
      <c r="H44" s="16">
        <f t="shared" si="0"/>
        <v>8018.9400000000169</v>
      </c>
      <c r="I44" s="19" t="s">
        <v>11</v>
      </c>
    </row>
    <row r="45" spans="3:11" ht="13.5" customHeight="1" thickBot="1" x14ac:dyDescent="0.25">
      <c r="C45" s="14" t="s">
        <v>10</v>
      </c>
      <c r="D45" s="18">
        <v>3764.9700000000084</v>
      </c>
      <c r="E45" s="17">
        <v>37985.949999999997</v>
      </c>
      <c r="F45" s="17">
        <v>36559.19</v>
      </c>
      <c r="G45" s="16">
        <f>+E45</f>
        <v>37985.949999999997</v>
      </c>
      <c r="H45" s="16">
        <f t="shared" si="0"/>
        <v>5191.7300000000032</v>
      </c>
      <c r="I45" s="15" t="s">
        <v>9</v>
      </c>
      <c r="J45" s="1">
        <f>5174.03-292.13</f>
        <v>4881.8999999999996</v>
      </c>
    </row>
    <row r="46" spans="3:11" s="11" customFormat="1" ht="13.5" customHeight="1" thickBot="1" x14ac:dyDescent="0.25">
      <c r="C46" s="14" t="s">
        <v>8</v>
      </c>
      <c r="D46" s="13">
        <f>SUM(D36:D45)</f>
        <v>283271.07000000018</v>
      </c>
      <c r="E46" s="13">
        <f>SUM(E36:E45)</f>
        <v>2630807.1800000002</v>
      </c>
      <c r="F46" s="13">
        <f>SUM(F36:F45)</f>
        <v>2559412.84</v>
      </c>
      <c r="G46" s="13">
        <f>SUM(G36:G45)</f>
        <v>3015102.5500000003</v>
      </c>
      <c r="H46" s="13">
        <f>SUM(H36:H45)</f>
        <v>354665.41000000003</v>
      </c>
      <c r="I46" s="12"/>
    </row>
    <row r="47" spans="3:11" ht="13.5" customHeight="1" thickBot="1" x14ac:dyDescent="0.25">
      <c r="C47" s="40" t="s">
        <v>7</v>
      </c>
      <c r="D47" s="40"/>
      <c r="E47" s="40"/>
      <c r="F47" s="40"/>
      <c r="G47" s="40"/>
      <c r="H47" s="40"/>
      <c r="I47" s="40"/>
    </row>
    <row r="48" spans="3:11" ht="43.5" customHeight="1" thickBot="1" x14ac:dyDescent="0.25">
      <c r="C48" s="10" t="s">
        <v>6</v>
      </c>
      <c r="D48" s="37" t="s">
        <v>5</v>
      </c>
      <c r="E48" s="37"/>
      <c r="F48" s="37"/>
      <c r="G48" s="37"/>
      <c r="H48" s="37"/>
      <c r="I48" s="9" t="s">
        <v>4</v>
      </c>
    </row>
    <row r="49" spans="3:8" ht="22.5" customHeight="1" x14ac:dyDescent="0.3">
      <c r="C49" s="8" t="s">
        <v>3</v>
      </c>
      <c r="D49" s="8"/>
      <c r="E49" s="8"/>
      <c r="F49" s="8"/>
      <c r="G49" s="8"/>
      <c r="H49" s="7">
        <f>+H33+H46</f>
        <v>799164.66999999993</v>
      </c>
    </row>
    <row r="50" spans="3:8" ht="15" hidden="1" x14ac:dyDescent="0.25">
      <c r="C50" s="6" t="s">
        <v>2</v>
      </c>
      <c r="D50" s="6"/>
    </row>
    <row r="51" spans="3:8" ht="12.75" hidden="1" customHeight="1" x14ac:dyDescent="0.2">
      <c r="C51" s="5" t="s">
        <v>1</v>
      </c>
    </row>
    <row r="52" spans="3:8" x14ac:dyDescent="0.2">
      <c r="E52" s="3"/>
      <c r="F52" s="3"/>
    </row>
    <row r="53" spans="3:8" x14ac:dyDescent="0.2">
      <c r="C53" s="1"/>
      <c r="D53" s="4"/>
      <c r="E53" s="4"/>
      <c r="F53" s="4"/>
      <c r="G53" s="4"/>
      <c r="H53" s="4"/>
    </row>
    <row r="54" spans="3:8" hidden="1" x14ac:dyDescent="0.2">
      <c r="D54" s="3"/>
      <c r="H54" s="2">
        <f>43579.27+197963.43+5191.73+24702+1971.53+1185.89+1730.62+51053.93+19268.07+10.7+6718.34+0.97+1288.93</f>
        <v>354665.41000000003</v>
      </c>
    </row>
    <row r="55" spans="3:8" x14ac:dyDescent="0.2">
      <c r="C55" s="2" t="s">
        <v>0</v>
      </c>
      <c r="E55" s="3">
        <f>+E46+E33+5580</f>
        <v>5210812.16</v>
      </c>
      <c r="F55" s="3"/>
      <c r="G55" s="3">
        <f>+G46+G33</f>
        <v>5560594.5700000003</v>
      </c>
      <c r="H55" s="3"/>
    </row>
  </sheetData>
  <mergeCells count="10">
    <mergeCell ref="D48:H48"/>
    <mergeCell ref="I36:I37"/>
    <mergeCell ref="C47:I47"/>
    <mergeCell ref="C22:I22"/>
    <mergeCell ref="C23:I23"/>
    <mergeCell ref="C34:I34"/>
    <mergeCell ref="C27:I27"/>
    <mergeCell ref="C25:I25"/>
    <mergeCell ref="C24:I24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9"/>
  <sheetViews>
    <sheetView topLeftCell="A14" zoomScaleNormal="100" zoomScaleSheetLayoutView="120" workbookViewId="0">
      <selection activeCell="B17" sqref="B17"/>
    </sheetView>
  </sheetViews>
  <sheetFormatPr defaultRowHeight="15" x14ac:dyDescent="0.25"/>
  <cols>
    <col min="1" max="1" width="4.5703125" style="51" customWidth="1"/>
    <col min="2" max="2" width="12.42578125" style="51" customWidth="1"/>
    <col min="3" max="3" width="13.28515625" style="51" hidden="1" customWidth="1"/>
    <col min="4" max="4" width="12.140625" style="51" customWidth="1"/>
    <col min="5" max="5" width="13.5703125" style="51" customWidth="1"/>
    <col min="6" max="6" width="13.28515625" style="51" customWidth="1"/>
    <col min="7" max="7" width="14.28515625" style="51" customWidth="1"/>
    <col min="8" max="8" width="15.140625" style="51" customWidth="1"/>
    <col min="9" max="9" width="14.5703125" style="51" customWidth="1"/>
    <col min="10" max="16384" width="9.140625" style="51"/>
  </cols>
  <sheetData>
    <row r="13" spans="1:9" x14ac:dyDescent="0.25">
      <c r="A13" s="57" t="s">
        <v>68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67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66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55" t="s">
        <v>65</v>
      </c>
      <c r="B16" s="55" t="s">
        <v>64</v>
      </c>
      <c r="C16" s="55" t="s">
        <v>63</v>
      </c>
      <c r="D16" s="55" t="s">
        <v>62</v>
      </c>
      <c r="E16" s="55" t="s">
        <v>61</v>
      </c>
      <c r="F16" s="56" t="s">
        <v>60</v>
      </c>
      <c r="G16" s="56" t="s">
        <v>59</v>
      </c>
      <c r="H16" s="55" t="s">
        <v>58</v>
      </c>
      <c r="I16" s="55" t="s">
        <v>57</v>
      </c>
    </row>
    <row r="17" spans="1:9" x14ac:dyDescent="0.25">
      <c r="A17" s="54" t="s">
        <v>56</v>
      </c>
      <c r="B17" s="53">
        <v>51.454360000000001</v>
      </c>
      <c r="C17" s="53"/>
      <c r="D17" s="53">
        <v>348.7328</v>
      </c>
      <c r="E17" s="53">
        <v>328.84341999999998</v>
      </c>
      <c r="F17" s="53">
        <v>5.58</v>
      </c>
      <c r="G17" s="53">
        <v>707.67944999999997</v>
      </c>
      <c r="H17" s="52">
        <v>51.053930000000001</v>
      </c>
      <c r="I17" s="52">
        <f>B17+D17+F17-G17</f>
        <v>-301.91228999999998</v>
      </c>
    </row>
    <row r="19" spans="1:9" x14ac:dyDescent="0.25">
      <c r="A19" s="51" t="s">
        <v>55</v>
      </c>
    </row>
    <row r="20" spans="1:9" x14ac:dyDescent="0.25">
      <c r="A20" s="51" t="s">
        <v>54</v>
      </c>
    </row>
    <row r="21" spans="1:9" x14ac:dyDescent="0.25">
      <c r="A21" s="51" t="s">
        <v>53</v>
      </c>
    </row>
    <row r="22" spans="1:9" x14ac:dyDescent="0.25">
      <c r="A22" s="51" t="s">
        <v>52</v>
      </c>
    </row>
    <row r="23" spans="1:9" x14ac:dyDescent="0.25">
      <c r="A23" s="51" t="s">
        <v>51</v>
      </c>
    </row>
    <row r="24" spans="1:9" x14ac:dyDescent="0.25">
      <c r="A24" s="51" t="s">
        <v>50</v>
      </c>
    </row>
    <row r="25" spans="1:9" x14ac:dyDescent="0.25">
      <c r="A25" s="51" t="s">
        <v>49</v>
      </c>
    </row>
    <row r="26" spans="1:9" x14ac:dyDescent="0.25">
      <c r="A26" s="51" t="s">
        <v>48</v>
      </c>
    </row>
    <row r="27" spans="1:9" x14ac:dyDescent="0.25">
      <c r="A27" s="51" t="s">
        <v>47</v>
      </c>
    </row>
    <row r="28" spans="1:9" x14ac:dyDescent="0.25">
      <c r="A28" s="51" t="s">
        <v>46</v>
      </c>
    </row>
    <row r="29" spans="1:9" x14ac:dyDescent="0.25">
      <c r="A29" s="51" t="s">
        <v>45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Центральная4 1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2019-03-19T11:47:32Z</dcterms:created>
  <dcterms:modified xsi:type="dcterms:W3CDTF">2019-03-21T08:07:59Z</dcterms:modified>
</cp:coreProperties>
</file>