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2"/>
  </bookViews>
  <sheets>
    <sheet name="Центральная6 2" sheetId="1" r:id="rId1"/>
    <sheet name="капремонт" sheetId="2" r:id="rId2"/>
    <sheet name="текущий ремонт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I17" i="3"/>
  <c r="F9" i="2" l="1"/>
  <c r="G12" i="2"/>
  <c r="G14" i="2"/>
  <c r="H29" i="1" l="1"/>
  <c r="K29" i="1"/>
  <c r="H30" i="1"/>
  <c r="K30" i="1"/>
  <c r="H31" i="1"/>
  <c r="K31" i="1"/>
  <c r="H32" i="1"/>
  <c r="K32" i="1"/>
  <c r="E33" i="1"/>
  <c r="F33" i="1"/>
  <c r="G33" i="1"/>
  <c r="H33" i="1"/>
  <c r="K33" i="1"/>
  <c r="D34" i="1"/>
  <c r="E34" i="1"/>
  <c r="F34" i="1"/>
  <c r="G34" i="1"/>
  <c r="H34" i="1"/>
  <c r="H51" i="1" s="1"/>
  <c r="G37" i="1"/>
  <c r="H37" i="1"/>
  <c r="J37" i="1"/>
  <c r="K37" i="1"/>
  <c r="H38" i="1"/>
  <c r="J38" i="1"/>
  <c r="H39" i="1"/>
  <c r="J39" i="1"/>
  <c r="G40" i="1"/>
  <c r="H40" i="1"/>
  <c r="J40" i="1"/>
  <c r="H41" i="1"/>
  <c r="J41" i="1"/>
  <c r="K41" i="1"/>
  <c r="G42" i="1"/>
  <c r="H42" i="1"/>
  <c r="J42" i="1"/>
  <c r="G43" i="1"/>
  <c r="G47" i="1" s="1"/>
  <c r="G57" i="1" s="1"/>
  <c r="H43" i="1"/>
  <c r="J43" i="1"/>
  <c r="E44" i="1"/>
  <c r="F44" i="1"/>
  <c r="G44" i="1"/>
  <c r="H44" i="1"/>
  <c r="J44" i="1"/>
  <c r="K44" i="1"/>
  <c r="E45" i="1"/>
  <c r="F45" i="1"/>
  <c r="G45" i="1"/>
  <c r="H45" i="1"/>
  <c r="G46" i="1"/>
  <c r="H46" i="1"/>
  <c r="J46" i="1"/>
  <c r="D47" i="1"/>
  <c r="E47" i="1"/>
  <c r="F47" i="1"/>
  <c r="H47" i="1"/>
  <c r="H56" i="1"/>
  <c r="E57" i="1"/>
</calcChain>
</file>

<file path=xl/sharedStrings.xml><?xml version="1.0" encoding="utf-8"?>
<sst xmlns="http://schemas.openxmlformats.org/spreadsheetml/2006/main" count="89" uniqueCount="81">
  <si>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</si>
  <si>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</si>
  <si>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</si>
  <si>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</si>
  <si>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"Дубровин"</t>
  </si>
  <si>
    <t xml:space="preserve">Поступило от ООО "Дубровин" за управление и содержание общедомового имущества, и за сбор ТБО 14019,90 руб. 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</si>
  <si>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</si>
  <si>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</si>
  <si>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</si>
  <si>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</si>
  <si>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</si>
  <si>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</si>
  <si>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</si>
  <si>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</si>
  <si>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</si>
  <si>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</si>
  <si>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</si>
  <si>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</si>
  <si>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</si>
  <si>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</si>
  <si>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</si>
  <si>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</si>
  <si>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</si>
  <si>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</si>
  <si>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</si>
  <si>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Н/2008-14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</si>
  <si>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</si>
  <si>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</si>
  <si>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</si>
  <si>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</si>
  <si>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</si>
  <si>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</si>
  <si>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</si>
  <si>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</si>
  <si>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</si>
  <si>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</si>
  <si>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</si>
  <si>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</si>
  <si>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</si>
  <si>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</si>
  <si>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</si>
  <si>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</si>
  <si>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</si>
  <si>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6/2  по ул. Центральная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</si>
  <si>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</si>
  <si>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</si>
  <si>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</si>
  <si>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Остаток средств на лицевом счете на 01.01.2019г.</t>
  </si>
  <si>
    <t xml:space="preserve">Израсходовано </t>
  </si>
  <si>
    <t>Начислено населению за 2018г.</t>
  </si>
  <si>
    <t>Остаток средств на лицевом счете на 01.01.2018г.</t>
  </si>
  <si>
    <t>Задолженность населения на 01.01.2019г.</t>
  </si>
  <si>
    <t xml:space="preserve">0,00 </t>
  </si>
  <si>
    <t>Доля МО Сертолово</t>
  </si>
  <si>
    <t>Оплачено населением за 2018г.</t>
  </si>
  <si>
    <t>Начислено за 2018г.</t>
  </si>
  <si>
    <t>Задолженность населения на 01.01.2018г.</t>
  </si>
  <si>
    <t>Отчет  о реализации капитального ремонта жилого фонда ООО "УЮТ-СЕРВИС" за 2018 год                                                  по ул. Центральная, д. 6/2</t>
  </si>
  <si>
    <t>восстановление асфальтового покрытия - 4400.00р.</t>
  </si>
  <si>
    <t>ремонт и восстановление герметизации стеновых панелей - 214500.00р.</t>
  </si>
  <si>
    <t>ремонт лифта - 58013.52р.</t>
  </si>
  <si>
    <t>расходный инвентарь - 574.72р</t>
  </si>
  <si>
    <t>аварийное обслуживание - 544.52р.</t>
  </si>
  <si>
    <t>работы по электрике - 423.28р.</t>
  </si>
  <si>
    <t>кладка опор для канализационных труб - 1654.24р.</t>
  </si>
  <si>
    <t>смена прокладок, замена КТПР в ТП- 4589.56р.</t>
  </si>
  <si>
    <t>ремонт систем ХВС и ГВС - 1696.52р.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</si>
  <si>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286.40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</si>
  <si>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</si>
  <si>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</si>
  <si>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</si>
  <si>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</si>
  <si>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</si>
  <si>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</si>
  <si>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</si>
  <si>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</si>
  <si>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</si>
  <si>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</si>
  <si>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6/2 по ул. Центральная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</si>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</sst>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wrapText="1"/>
    </xf>
    <xf numFmtId="0" fontId="3" fillId="0" borderId="0" xfId="0" applyFont="1" applyFill="1"/>
    <xf numFmtId="0" fontId="11" fillId="0" borderId="7" xfId="0" applyFont="1" applyFill="1" applyBorder="1" applyAlignment="1">
      <alignment horizontal="center" vertical="top" wrapText="1"/>
    </xf>
    <xf numFmtId="4" fontId="10" fillId="0" borderId="7" xfId="0" applyNumberFormat="1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12" fillId="0" borderId="2" xfId="0" applyNumberFormat="1" applyFont="1" applyFill="1" applyBorder="1" applyAlignment="1">
      <alignment vertical="top" wrapText="1"/>
    </xf>
    <xf numFmtId="4" fontId="12" fillId="0" borderId="7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0" fontId="13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4" fontId="5" fillId="0" borderId="7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2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8" fillId="0" borderId="0" xfId="0" applyFont="1" applyFill="1" applyBorder="1"/>
    <xf numFmtId="0" fontId="10" fillId="0" borderId="0" xfId="0" applyFont="1" applyFill="1" applyAlignment="1">
      <alignment horizontal="center"/>
    </xf>
    <xf numFmtId="0" fontId="18" fillId="0" borderId="2" xfId="0" applyFont="1" applyFill="1" applyBorder="1"/>
    <xf numFmtId="0" fontId="18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8" fillId="0" borderId="0" xfId="0" applyFont="1" applyFill="1"/>
    <xf numFmtId="0" fontId="2" fillId="0" borderId="0" xfId="1"/>
    <xf numFmtId="4" fontId="20" fillId="0" borderId="5" xfId="1" applyNumberFormat="1" applyFont="1" applyBorder="1" applyAlignment="1">
      <alignment horizontal="right"/>
    </xf>
    <xf numFmtId="0" fontId="21" fillId="0" borderId="13" xfId="1" applyFont="1" applyBorder="1"/>
    <xf numFmtId="0" fontId="21" fillId="0" borderId="14" xfId="1" applyFont="1" applyBorder="1"/>
    <xf numFmtId="4" fontId="21" fillId="0" borderId="5" xfId="1" applyNumberFormat="1" applyFont="1" applyBorder="1" applyAlignment="1">
      <alignment horizontal="right"/>
    </xf>
    <xf numFmtId="0" fontId="21" fillId="0" borderId="15" xfId="1" applyFont="1" applyBorder="1"/>
    <xf numFmtId="0" fontId="21" fillId="0" borderId="16" xfId="1" applyFont="1" applyFill="1" applyBorder="1"/>
    <xf numFmtId="0" fontId="21" fillId="0" borderId="16" xfId="1" applyFont="1" applyBorder="1"/>
    <xf numFmtId="0" fontId="2" fillId="0" borderId="0" xfId="1" applyBorder="1"/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wrapText="1"/>
    </xf>
    <xf numFmtId="0" fontId="1" fillId="0" borderId="0" xfId="2"/>
    <xf numFmtId="0" fontId="1" fillId="0" borderId="0" xfId="2" applyFill="1"/>
    <xf numFmtId="0" fontId="1" fillId="0" borderId="0" xfId="2" applyFill="1" applyBorder="1"/>
    <xf numFmtId="2" fontId="19" fillId="0" borderId="5" xfId="2" applyNumberFormat="1" applyFont="1" applyFill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" fillId="0" borderId="5" xfId="2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0" xfId="2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/>
  <dimension ref="A1:K57"/>
  <sheetViews>
    <sheetView topLeftCell="C31" zoomScaleNormal="100" workbookViewId="0">
      <selection activeCell="F33" sqref="F33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2851562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85546875" style="2" customWidth="1"/>
    <col min="9" max="9" width="23.570312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46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2.75" customHeight="1" x14ac:dyDescent="0.2">
      <c r="C20" s="33"/>
      <c r="D20" s="33"/>
      <c r="E20" s="32"/>
      <c r="F20" s="32"/>
      <c r="G20" s="32"/>
      <c r="H20" s="32"/>
      <c r="I20" s="32"/>
    </row>
    <row r="21" spans="3:11" ht="12.75" customHeight="1" x14ac:dyDescent="0.2">
      <c r="C21" s="33"/>
      <c r="D21" s="33"/>
      <c r="E21" s="32"/>
      <c r="F21" s="32"/>
      <c r="G21" s="32"/>
      <c r="H21" s="32"/>
      <c r="I21" s="32"/>
    </row>
    <row r="22" spans="3:11" ht="12.75" customHeight="1" x14ac:dyDescent="0.2">
      <c r="C22" s="33"/>
      <c r="D22" s="33"/>
      <c r="E22" s="32"/>
      <c r="F22" s="32"/>
      <c r="G22" s="32"/>
      <c r="H22" s="32"/>
      <c r="I22" s="32"/>
    </row>
    <row r="23" spans="3:11" ht="14.25" x14ac:dyDescent="0.2">
      <c r="C23" s="48" t="s">
        <v>45</v>
      </c>
      <c r="D23" s="48"/>
      <c r="E23" s="48"/>
      <c r="F23" s="48"/>
      <c r="G23" s="48"/>
      <c r="H23" s="48"/>
      <c r="I23" s="48"/>
    </row>
    <row r="24" spans="3:11" x14ac:dyDescent="0.2">
      <c r="C24" s="49" t="s">
        <v>44</v>
      </c>
      <c r="D24" s="49"/>
      <c r="E24" s="49"/>
      <c r="F24" s="49"/>
      <c r="G24" s="49"/>
      <c r="H24" s="49"/>
      <c r="I24" s="49"/>
    </row>
    <row r="25" spans="3:11" x14ac:dyDescent="0.2">
      <c r="C25" s="49" t="s">
        <v>43</v>
      </c>
      <c r="D25" s="49"/>
      <c r="E25" s="49"/>
      <c r="F25" s="49"/>
      <c r="G25" s="49"/>
      <c r="H25" s="49"/>
      <c r="I25" s="49"/>
    </row>
    <row r="26" spans="3:11" ht="6" customHeight="1" thickBot="1" x14ac:dyDescent="0.25">
      <c r="C26" s="54"/>
      <c r="D26" s="54"/>
      <c r="E26" s="54"/>
      <c r="F26" s="54"/>
      <c r="G26" s="54"/>
      <c r="H26" s="54"/>
      <c r="I26" s="54"/>
    </row>
    <row r="27" spans="3:11" ht="48.75" customHeight="1" thickBot="1" x14ac:dyDescent="0.25">
      <c r="C27" s="27" t="s">
        <v>33</v>
      </c>
      <c r="D27" s="30" t="s">
        <v>32</v>
      </c>
      <c r="E27" s="29" t="s">
        <v>31</v>
      </c>
      <c r="F27" s="29" t="s">
        <v>30</v>
      </c>
      <c r="G27" s="29" t="s">
        <v>29</v>
      </c>
      <c r="H27" s="29" t="s">
        <v>28</v>
      </c>
      <c r="I27" s="30" t="s">
        <v>42</v>
      </c>
    </row>
    <row r="28" spans="3:11" ht="13.5" customHeight="1" thickBot="1" x14ac:dyDescent="0.25">
      <c r="C28" s="51" t="s">
        <v>41</v>
      </c>
      <c r="D28" s="52"/>
      <c r="E28" s="52"/>
      <c r="F28" s="52"/>
      <c r="G28" s="52"/>
      <c r="H28" s="52"/>
      <c r="I28" s="53"/>
    </row>
    <row r="29" spans="3:11" ht="13.5" customHeight="1" thickBot="1" x14ac:dyDescent="0.25">
      <c r="C29" s="15" t="s">
        <v>40</v>
      </c>
      <c r="D29" s="20">
        <v>307497.14000000013</v>
      </c>
      <c r="E29" s="18">
        <v>1341616.5</v>
      </c>
      <c r="F29" s="18">
        <v>1373922.48</v>
      </c>
      <c r="G29" s="18">
        <v>1378365.69</v>
      </c>
      <c r="H29" s="18">
        <f>+D29+E29-F29</f>
        <v>275191.16000000015</v>
      </c>
      <c r="I29" s="55" t="s">
        <v>39</v>
      </c>
      <c r="K29" s="31">
        <f>51046.06+172701.91-703.55</f>
        <v>223044.42</v>
      </c>
    </row>
    <row r="30" spans="3:11" ht="13.5" customHeight="1" thickBot="1" x14ac:dyDescent="0.25">
      <c r="C30" s="15" t="s">
        <v>38</v>
      </c>
      <c r="D30" s="20">
        <v>175213.29000000004</v>
      </c>
      <c r="E30" s="19">
        <v>589714.25</v>
      </c>
      <c r="F30" s="19">
        <v>560357.74</v>
      </c>
      <c r="G30" s="18">
        <v>577452.56999999995</v>
      </c>
      <c r="H30" s="18">
        <f>+D30+E30-F30</f>
        <v>204569.80000000005</v>
      </c>
      <c r="I30" s="56"/>
      <c r="K30" s="31">
        <f>29823.13+116557.4-3561.97</f>
        <v>142818.56</v>
      </c>
    </row>
    <row r="31" spans="3:11" ht="13.5" customHeight="1" thickBot="1" x14ac:dyDescent="0.25">
      <c r="C31" s="15" t="s">
        <v>37</v>
      </c>
      <c r="D31" s="20">
        <v>81095.649999999965</v>
      </c>
      <c r="E31" s="19">
        <v>347737.83</v>
      </c>
      <c r="F31" s="19">
        <v>330626.78000000003</v>
      </c>
      <c r="G31" s="18">
        <v>298638.96999999997</v>
      </c>
      <c r="H31" s="18">
        <f>+D31+E31-F31</f>
        <v>98206.699999999953</v>
      </c>
      <c r="I31" s="56"/>
      <c r="K31" s="1">
        <f>62118.8-728.93+416+12495.67</f>
        <v>74301.540000000008</v>
      </c>
    </row>
    <row r="32" spans="3:11" ht="13.5" customHeight="1" thickBot="1" x14ac:dyDescent="0.25">
      <c r="C32" s="15" t="s">
        <v>36</v>
      </c>
      <c r="D32" s="20">
        <v>55447.689999999944</v>
      </c>
      <c r="E32" s="19">
        <v>255357.18</v>
      </c>
      <c r="F32" s="19">
        <v>240533.42</v>
      </c>
      <c r="G32" s="18">
        <v>224560.94</v>
      </c>
      <c r="H32" s="18">
        <f>+D32+E32-F32</f>
        <v>70271.449999999924</v>
      </c>
      <c r="I32" s="56"/>
      <c r="K32" s="1">
        <f>16177.73-396.02+3319.03+22028.24-251.56+4277.62</f>
        <v>45155.040000000001</v>
      </c>
    </row>
    <row r="33" spans="3:11" ht="13.5" customHeight="1" thickBot="1" x14ac:dyDescent="0.25">
      <c r="C33" s="15" t="s">
        <v>35</v>
      </c>
      <c r="D33" s="20">
        <v>4610.8000000000029</v>
      </c>
      <c r="E33" s="19">
        <f>1092.62+455.63+7172.7</f>
        <v>8720.9500000000007</v>
      </c>
      <c r="F33" s="19">
        <f>6987.75+6.14+105.32+542.3+1178.29</f>
        <v>8819.7999999999993</v>
      </c>
      <c r="G33" s="18">
        <f>+E33</f>
        <v>8720.9500000000007</v>
      </c>
      <c r="H33" s="18">
        <f>+D33+E33-F33</f>
        <v>4511.9500000000044</v>
      </c>
      <c r="I33" s="57"/>
      <c r="K33" s="1">
        <f>44.63+15.15+993.26-58.23+2346.52-97.65+671.99</f>
        <v>3915.67</v>
      </c>
    </row>
    <row r="34" spans="3:11" ht="13.5" customHeight="1" thickBot="1" x14ac:dyDescent="0.25">
      <c r="C34" s="15" t="s">
        <v>10</v>
      </c>
      <c r="D34" s="14">
        <f>SUM(D29:D33)</f>
        <v>623864.57000000007</v>
      </c>
      <c r="E34" s="14">
        <f>SUM(E29:E33)</f>
        <v>2543146.7100000004</v>
      </c>
      <c r="F34" s="14">
        <f>SUM(F29:F33)</f>
        <v>2514260.2199999997</v>
      </c>
      <c r="G34" s="14">
        <f>SUM(G29:G33)</f>
        <v>2487739.1199999996</v>
      </c>
      <c r="H34" s="14">
        <f>SUM(H29:H33)</f>
        <v>652751.06000000006</v>
      </c>
      <c r="I34" s="15"/>
    </row>
    <row r="35" spans="3:11" ht="13.5" customHeight="1" thickBot="1" x14ac:dyDescent="0.25">
      <c r="C35" s="50" t="s">
        <v>34</v>
      </c>
      <c r="D35" s="50"/>
      <c r="E35" s="50"/>
      <c r="F35" s="50"/>
      <c r="G35" s="50"/>
      <c r="H35" s="50"/>
      <c r="I35" s="50"/>
    </row>
    <row r="36" spans="3:11" ht="49.5" customHeight="1" thickBot="1" x14ac:dyDescent="0.25">
      <c r="C36" s="22" t="s">
        <v>33</v>
      </c>
      <c r="D36" s="30" t="s">
        <v>32</v>
      </c>
      <c r="E36" s="29" t="s">
        <v>31</v>
      </c>
      <c r="F36" s="29" t="s">
        <v>30</v>
      </c>
      <c r="G36" s="29" t="s">
        <v>29</v>
      </c>
      <c r="H36" s="29" t="s">
        <v>28</v>
      </c>
      <c r="I36" s="28" t="s">
        <v>27</v>
      </c>
    </row>
    <row r="37" spans="3:11" ht="30.75" customHeight="1" thickBot="1" x14ac:dyDescent="0.25">
      <c r="C37" s="27" t="s">
        <v>26</v>
      </c>
      <c r="D37" s="26">
        <v>210716.21999999997</v>
      </c>
      <c r="E37" s="17">
        <v>1443550.2</v>
      </c>
      <c r="F37" s="17">
        <v>1390734.2</v>
      </c>
      <c r="G37" s="18">
        <f>+E37</f>
        <v>1443550.2</v>
      </c>
      <c r="H37" s="17">
        <f t="shared" ref="H37:H46" si="0">+D37+E37-F37</f>
        <v>263532.21999999997</v>
      </c>
      <c r="I37" s="63" t="s">
        <v>25</v>
      </c>
      <c r="J37" s="25">
        <f>161041.54+20.06-11.67+71.68-33.69+9.72-8.97+84.38-43.88-D37</f>
        <v>-49587.049999999988</v>
      </c>
      <c r="K37" s="25">
        <f>174994.32-170.69+605.75-2.82+2110.17-9.43+258.93-4.6+2220.9-30.54+5.67-8.97+49.18-43.88-H37</f>
        <v>-83558.229999999981</v>
      </c>
    </row>
    <row r="38" spans="3:11" ht="14.25" customHeight="1" thickBot="1" x14ac:dyDescent="0.25">
      <c r="C38" s="15" t="s">
        <v>24</v>
      </c>
      <c r="D38" s="20">
        <v>41759.150000000023</v>
      </c>
      <c r="E38" s="18">
        <v>289188.47999999998</v>
      </c>
      <c r="F38" s="18">
        <v>278338.37</v>
      </c>
      <c r="G38" s="18">
        <v>286396.36</v>
      </c>
      <c r="H38" s="17">
        <f t="shared" si="0"/>
        <v>52609.260000000009</v>
      </c>
      <c r="I38" s="64"/>
      <c r="J38" s="25">
        <f>34585.69-285.88</f>
        <v>34299.810000000005</v>
      </c>
    </row>
    <row r="39" spans="3:11" ht="13.5" customHeight="1" thickBot="1" x14ac:dyDescent="0.25">
      <c r="C39" s="22" t="s">
        <v>23</v>
      </c>
      <c r="D39" s="24">
        <v>20468.709999999963</v>
      </c>
      <c r="E39" s="18">
        <v>175266.24</v>
      </c>
      <c r="F39" s="18">
        <v>167451.17000000001</v>
      </c>
      <c r="G39" s="18"/>
      <c r="H39" s="17">
        <f t="shared" si="0"/>
        <v>28283.779999999941</v>
      </c>
      <c r="I39" s="23"/>
      <c r="J39" s="1">
        <f>11662.23-20.72</f>
        <v>11641.51</v>
      </c>
    </row>
    <row r="40" spans="3:11" ht="12.75" customHeight="1" thickBot="1" x14ac:dyDescent="0.25">
      <c r="C40" s="15" t="s">
        <v>22</v>
      </c>
      <c r="D40" s="20">
        <v>26245.790000000037</v>
      </c>
      <c r="E40" s="18">
        <v>170486.64</v>
      </c>
      <c r="F40" s="18">
        <v>164614.35</v>
      </c>
      <c r="G40" s="18">
        <f>+E40</f>
        <v>170486.64</v>
      </c>
      <c r="H40" s="17">
        <f t="shared" si="0"/>
        <v>32118.080000000045</v>
      </c>
      <c r="I40" s="21" t="s">
        <v>21</v>
      </c>
      <c r="J40" s="1">
        <f>22683-20.16</f>
        <v>22662.84</v>
      </c>
    </row>
    <row r="41" spans="3:11" ht="29.25" customHeight="1" thickBot="1" x14ac:dyDescent="0.25">
      <c r="C41" s="15" t="s">
        <v>20</v>
      </c>
      <c r="D41" s="20">
        <v>46319.020000000135</v>
      </c>
      <c r="E41" s="18">
        <v>314684.15999999997</v>
      </c>
      <c r="F41" s="18">
        <v>303148.06</v>
      </c>
      <c r="G41" s="18">
        <v>346774.12</v>
      </c>
      <c r="H41" s="17">
        <f t="shared" si="0"/>
        <v>57855.120000000112</v>
      </c>
      <c r="I41" s="16" t="s">
        <v>19</v>
      </c>
      <c r="J41" s="1">
        <f>12237.79+22117.11</f>
        <v>34354.9</v>
      </c>
      <c r="K41" s="1">
        <f>23760.05-37.21+8981.96+5139.79</f>
        <v>37844.589999999997</v>
      </c>
    </row>
    <row r="42" spans="3:11" ht="27.75" customHeight="1" thickBot="1" x14ac:dyDescent="0.25">
      <c r="C42" s="15" t="s">
        <v>18</v>
      </c>
      <c r="D42" s="20">
        <v>2078.1000000000022</v>
      </c>
      <c r="E42" s="19">
        <v>15137.28</v>
      </c>
      <c r="F42" s="19">
        <v>14463.45</v>
      </c>
      <c r="G42" s="18">
        <f>+E42</f>
        <v>15137.28</v>
      </c>
      <c r="H42" s="17">
        <f t="shared" si="0"/>
        <v>2751.9300000000039</v>
      </c>
      <c r="I42" s="16" t="s">
        <v>17</v>
      </c>
      <c r="J42" s="1">
        <f>1803.5-15.24</f>
        <v>1788.26</v>
      </c>
    </row>
    <row r="43" spans="3:11" ht="13.5" customHeight="1" thickBot="1" x14ac:dyDescent="0.25">
      <c r="C43" s="22" t="s">
        <v>16</v>
      </c>
      <c r="D43" s="20">
        <v>28564.369999999966</v>
      </c>
      <c r="E43" s="19">
        <v>153020.48000000001</v>
      </c>
      <c r="F43" s="19">
        <v>154738.70000000001</v>
      </c>
      <c r="G43" s="18">
        <f>+E43</f>
        <v>153020.48000000001</v>
      </c>
      <c r="H43" s="17">
        <f t="shared" si="0"/>
        <v>26846.149999999965</v>
      </c>
      <c r="I43" s="21"/>
      <c r="J43" s="1">
        <f>24309.26-30.58</f>
        <v>24278.679999999997</v>
      </c>
    </row>
    <row r="44" spans="3:11" ht="13.5" customHeight="1" thickBot="1" x14ac:dyDescent="0.25">
      <c r="C44" s="22" t="s">
        <v>15</v>
      </c>
      <c r="D44" s="20">
        <v>8553.9099999999962</v>
      </c>
      <c r="E44" s="19">
        <f>12321.03+7586.4</f>
        <v>19907.43</v>
      </c>
      <c r="F44" s="19">
        <f>17375.32+9750.1</f>
        <v>27125.42</v>
      </c>
      <c r="G44" s="18">
        <f>+E44</f>
        <v>19907.43</v>
      </c>
      <c r="H44" s="17">
        <f t="shared" si="0"/>
        <v>1335.9199999999983</v>
      </c>
      <c r="I44" s="21"/>
      <c r="J44" s="1">
        <f>3400.03+1683.64</f>
        <v>5083.67</v>
      </c>
      <c r="K44" s="1">
        <f>10061.11-200.55+4987.03-99.29</f>
        <v>14748.3</v>
      </c>
    </row>
    <row r="45" spans="3:11" ht="13.5" customHeight="1" thickBot="1" x14ac:dyDescent="0.25">
      <c r="C45" s="22" t="s">
        <v>14</v>
      </c>
      <c r="D45" s="20">
        <v>8092.9999999999927</v>
      </c>
      <c r="E45" s="19">
        <f>52334.46+11044.64</f>
        <v>63379.1</v>
      </c>
      <c r="F45" s="19">
        <f>7.86+49590.8+0.81+10463.68</f>
        <v>60063.15</v>
      </c>
      <c r="G45" s="18">
        <f>+E45</f>
        <v>63379.1</v>
      </c>
      <c r="H45" s="17">
        <f t="shared" si="0"/>
        <v>11408.94999999999</v>
      </c>
      <c r="I45" s="21" t="s">
        <v>13</v>
      </c>
    </row>
    <row r="46" spans="3:11" ht="13.5" customHeight="1" thickBot="1" x14ac:dyDescent="0.25">
      <c r="C46" s="15" t="s">
        <v>12</v>
      </c>
      <c r="D46" s="20">
        <v>5302.6100000000079</v>
      </c>
      <c r="E46" s="19">
        <v>38238.36</v>
      </c>
      <c r="F46" s="19">
        <v>36567.65</v>
      </c>
      <c r="G46" s="18">
        <f>+E46</f>
        <v>38238.36</v>
      </c>
      <c r="H46" s="17">
        <f t="shared" si="0"/>
        <v>6973.320000000007</v>
      </c>
      <c r="I46" s="16" t="s">
        <v>11</v>
      </c>
      <c r="J46" s="1">
        <f>4593.33-38.51</f>
        <v>4554.82</v>
      </c>
    </row>
    <row r="47" spans="3:11" s="12" customFormat="1" ht="13.5" customHeight="1" thickBot="1" x14ac:dyDescent="0.25">
      <c r="C47" s="15" t="s">
        <v>10</v>
      </c>
      <c r="D47" s="14">
        <f>SUM(D37:D46)</f>
        <v>398100.88000000006</v>
      </c>
      <c r="E47" s="14">
        <f>SUM(E37:E46)</f>
        <v>2682858.37</v>
      </c>
      <c r="F47" s="14">
        <f>SUM(F37:F46)</f>
        <v>2597244.52</v>
      </c>
      <c r="G47" s="14">
        <f>SUM(G37:G46)</f>
        <v>2536889.9700000002</v>
      </c>
      <c r="H47" s="14">
        <f>SUM(H37:H46)</f>
        <v>483714.73000000004</v>
      </c>
      <c r="I47" s="13"/>
    </row>
    <row r="48" spans="3:11" ht="13.5" customHeight="1" thickBot="1" x14ac:dyDescent="0.25">
      <c r="C48" s="61" t="s">
        <v>9</v>
      </c>
      <c r="D48" s="61"/>
      <c r="E48" s="61"/>
      <c r="F48" s="61"/>
      <c r="G48" s="61"/>
      <c r="H48" s="61"/>
      <c r="I48" s="61"/>
    </row>
    <row r="49" spans="3:9" ht="39" customHeight="1" thickBot="1" x14ac:dyDescent="0.25">
      <c r="C49" s="11" t="s">
        <v>8</v>
      </c>
      <c r="D49" s="62" t="s">
        <v>7</v>
      </c>
      <c r="E49" s="62"/>
      <c r="F49" s="62"/>
      <c r="G49" s="62"/>
      <c r="H49" s="62"/>
      <c r="I49" s="10" t="s">
        <v>6</v>
      </c>
    </row>
    <row r="50" spans="3:9" ht="26.25" customHeight="1" thickBot="1" x14ac:dyDescent="0.25">
      <c r="C50" s="9" t="s">
        <v>4</v>
      </c>
      <c r="D50" s="58" t="s">
        <v>5</v>
      </c>
      <c r="E50" s="59"/>
      <c r="F50" s="59"/>
      <c r="G50" s="59"/>
      <c r="H50" s="60"/>
      <c r="I50" s="8" t="s">
        <v>4</v>
      </c>
    </row>
    <row r="51" spans="3:9" ht="18" customHeight="1" x14ac:dyDescent="0.3">
      <c r="C51" s="7" t="s">
        <v>3</v>
      </c>
      <c r="D51" s="7"/>
      <c r="E51" s="7"/>
      <c r="F51" s="7"/>
      <c r="G51" s="7"/>
      <c r="H51" s="6">
        <f>+H34+H47</f>
        <v>1136465.79</v>
      </c>
    </row>
    <row r="52" spans="3:9" ht="15" x14ac:dyDescent="0.25">
      <c r="C52" s="5" t="s">
        <v>2</v>
      </c>
      <c r="D52" s="5"/>
    </row>
    <row r="53" spans="3:9" ht="12.75" hidden="1" customHeight="1" x14ac:dyDescent="0.2">
      <c r="C53" s="4" t="s">
        <v>1</v>
      </c>
    </row>
    <row r="54" spans="3:9" x14ac:dyDescent="0.2">
      <c r="E54" s="3"/>
      <c r="F54" s="3"/>
    </row>
    <row r="55" spans="3:9" x14ac:dyDescent="0.2">
      <c r="D55" s="3"/>
      <c r="E55" s="3"/>
      <c r="F55" s="3"/>
      <c r="G55" s="3"/>
      <c r="H55" s="3"/>
    </row>
    <row r="56" spans="3:9" hidden="1" x14ac:dyDescent="0.2">
      <c r="D56" s="3"/>
      <c r="H56" s="3">
        <f>57855.12+263532.22+6973.32+32118.08+2751.93+993.92+342+52609.26+28283.78+26846.15+22.87+9473.37+2.74+1909.97</f>
        <v>483714.73</v>
      </c>
    </row>
    <row r="57" spans="3:9" x14ac:dyDescent="0.2">
      <c r="C57" s="2" t="s">
        <v>0</v>
      </c>
      <c r="E57" s="3">
        <f>+E47+E34+5580+15456.44</f>
        <v>5247041.5200000005</v>
      </c>
      <c r="F57" s="3"/>
      <c r="G57" s="3">
        <f>+G47+G34</f>
        <v>5024629.09</v>
      </c>
    </row>
  </sheetData>
  <mergeCells count="11">
    <mergeCell ref="D50:H50"/>
    <mergeCell ref="C48:I48"/>
    <mergeCell ref="D49:H49"/>
    <mergeCell ref="I37:I38"/>
    <mergeCell ref="C23:I23"/>
    <mergeCell ref="C24:I24"/>
    <mergeCell ref="C35:I35"/>
    <mergeCell ref="C28:I28"/>
    <mergeCell ref="C26:I26"/>
    <mergeCell ref="C25:I25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zoomScaleNormal="100" zoomScaleSheetLayoutView="120" workbookViewId="0">
      <selection activeCell="F9" sqref="F9"/>
    </sheetView>
  </sheetViews>
  <sheetFormatPr defaultRowHeight="15" x14ac:dyDescent="0.25"/>
  <cols>
    <col min="1" max="1" width="4.5703125" style="39" customWidth="1"/>
    <col min="2" max="2" width="12.42578125" style="39" customWidth="1"/>
    <col min="3" max="3" width="13.28515625" style="39" hidden="1" customWidth="1"/>
    <col min="4" max="4" width="12.140625" style="39" customWidth="1"/>
    <col min="5" max="5" width="13.5703125" style="39" customWidth="1"/>
    <col min="6" max="6" width="13.28515625" style="39" customWidth="1"/>
    <col min="7" max="7" width="14.28515625" style="39" customWidth="1"/>
    <col min="8" max="8" width="15.140625" style="39" customWidth="1"/>
    <col min="9" max="9" width="13.5703125" style="39" customWidth="1"/>
    <col min="10" max="16384" width="9.140625" style="39"/>
  </cols>
  <sheetData>
    <row r="3" spans="1:9" ht="29.25" customHeight="1" x14ac:dyDescent="0.25">
      <c r="A3" s="65" t="s">
        <v>57</v>
      </c>
      <c r="B3" s="65"/>
      <c r="C3" s="65"/>
      <c r="D3" s="65"/>
      <c r="E3" s="65"/>
      <c r="F3" s="65"/>
      <c r="G3" s="65"/>
      <c r="H3" s="65"/>
      <c r="I3" s="65"/>
    </row>
    <row r="5" spans="1:9" x14ac:dyDescent="0.25">
      <c r="B5" s="46" t="s">
        <v>56</v>
      </c>
      <c r="C5" s="44"/>
      <c r="D5" s="44"/>
      <c r="E5" s="44"/>
      <c r="F5" s="40">
        <v>20468.71</v>
      </c>
    </row>
    <row r="6" spans="1:9" x14ac:dyDescent="0.25">
      <c r="B6" s="46" t="s">
        <v>55</v>
      </c>
      <c r="C6" s="44"/>
      <c r="D6" s="44"/>
      <c r="E6" s="44"/>
      <c r="F6" s="43">
        <v>175266.24</v>
      </c>
    </row>
    <row r="7" spans="1:9" x14ac:dyDescent="0.25">
      <c r="B7" s="46" t="s">
        <v>54</v>
      </c>
      <c r="C7" s="44"/>
      <c r="D7" s="44"/>
      <c r="E7" s="44"/>
      <c r="F7" s="43">
        <v>167451.17000000001</v>
      </c>
    </row>
    <row r="8" spans="1:9" hidden="1" x14ac:dyDescent="0.25">
      <c r="B8" s="46" t="s">
        <v>53</v>
      </c>
      <c r="C8" s="44"/>
      <c r="D8" s="44"/>
      <c r="E8" s="44"/>
      <c r="F8" s="43" t="s">
        <v>52</v>
      </c>
    </row>
    <row r="9" spans="1:9" x14ac:dyDescent="0.25">
      <c r="B9" s="46" t="s">
        <v>51</v>
      </c>
      <c r="C9" s="44"/>
      <c r="D9" s="44"/>
      <c r="E9" s="44"/>
      <c r="F9" s="40">
        <f>F5+F6-F7</f>
        <v>28283.77999999997</v>
      </c>
    </row>
    <row r="10" spans="1:9" x14ac:dyDescent="0.25">
      <c r="B10" s="47"/>
      <c r="C10" s="47"/>
      <c r="D10" s="47"/>
      <c r="E10" s="47"/>
      <c r="F10" s="47"/>
      <c r="G10" s="47"/>
    </row>
    <row r="11" spans="1:9" x14ac:dyDescent="0.25">
      <c r="B11" s="46" t="s">
        <v>50</v>
      </c>
      <c r="C11" s="44"/>
      <c r="D11" s="44"/>
      <c r="E11" s="44"/>
      <c r="F11" s="44"/>
      <c r="G11" s="40">
        <v>185946.23999999999</v>
      </c>
    </row>
    <row r="12" spans="1:9" x14ac:dyDescent="0.25">
      <c r="B12" s="46" t="s">
        <v>49</v>
      </c>
      <c r="C12" s="44"/>
      <c r="D12" s="44"/>
      <c r="E12" s="44"/>
      <c r="F12" s="44"/>
      <c r="G12" s="43">
        <f>+F6</f>
        <v>175266.24</v>
      </c>
    </row>
    <row r="13" spans="1:9" x14ac:dyDescent="0.25">
      <c r="B13" s="45" t="s">
        <v>48</v>
      </c>
      <c r="C13" s="44"/>
      <c r="D13" s="44"/>
      <c r="E13" s="44"/>
      <c r="F13" s="44"/>
      <c r="G13" s="43"/>
    </row>
    <row r="14" spans="1:9" x14ac:dyDescent="0.25">
      <c r="B14" s="42" t="s">
        <v>47</v>
      </c>
      <c r="C14" s="41"/>
      <c r="D14" s="41"/>
      <c r="E14" s="41"/>
      <c r="F14" s="41"/>
      <c r="G14" s="40">
        <f>G11+G12-G13</f>
        <v>361212.48</v>
      </c>
    </row>
  </sheetData>
  <mergeCells count="1">
    <mergeCell ref="A3:I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abSelected="1" topLeftCell="A13" zoomScaleNormal="100" zoomScaleSheetLayoutView="120" workbookViewId="0">
      <selection activeCell="B17" sqref="B17"/>
    </sheetView>
  </sheetViews>
  <sheetFormatPr defaultRowHeight="15" x14ac:dyDescent="0.25"/>
  <cols>
    <col min="1" max="1" width="4.5703125" style="66" customWidth="1"/>
    <col min="2" max="2" width="12.42578125" style="66" customWidth="1"/>
    <col min="3" max="3" width="13.28515625" style="66" hidden="1" customWidth="1"/>
    <col min="4" max="4" width="12.140625" style="66" customWidth="1"/>
    <col min="5" max="5" width="13.5703125" style="66" customWidth="1"/>
    <col min="6" max="6" width="13.28515625" style="66" customWidth="1"/>
    <col min="7" max="7" width="14.28515625" style="66" customWidth="1"/>
    <col min="8" max="8" width="15.140625" style="66" customWidth="1"/>
    <col min="9" max="9" width="13.5703125" style="66" customWidth="1"/>
    <col min="10" max="16384" width="9.140625" style="66"/>
  </cols>
  <sheetData>
    <row r="13" spans="1:9" x14ac:dyDescent="0.25">
      <c r="A13" s="73" t="s">
        <v>80</v>
      </c>
      <c r="B13" s="73"/>
      <c r="C13" s="73"/>
      <c r="D13" s="73"/>
      <c r="E13" s="73"/>
      <c r="F13" s="73"/>
      <c r="G13" s="73"/>
      <c r="H13" s="73"/>
      <c r="I13" s="73"/>
    </row>
    <row r="14" spans="1:9" x14ac:dyDescent="0.25">
      <c r="A14" s="73" t="s">
        <v>79</v>
      </c>
      <c r="B14" s="73"/>
      <c r="C14" s="73"/>
      <c r="D14" s="73"/>
      <c r="E14" s="73"/>
      <c r="F14" s="73"/>
      <c r="G14" s="73"/>
      <c r="H14" s="73"/>
      <c r="I14" s="73"/>
    </row>
    <row r="15" spans="1:9" x14ac:dyDescent="0.25">
      <c r="A15" s="73" t="s">
        <v>78</v>
      </c>
      <c r="B15" s="73"/>
      <c r="C15" s="73"/>
      <c r="D15" s="73"/>
      <c r="E15" s="73"/>
      <c r="F15" s="73"/>
      <c r="G15" s="73"/>
      <c r="H15" s="73"/>
      <c r="I15" s="73"/>
    </row>
    <row r="16" spans="1:9" ht="60" x14ac:dyDescent="0.25">
      <c r="A16" s="71" t="s">
        <v>77</v>
      </c>
      <c r="B16" s="71" t="s">
        <v>76</v>
      </c>
      <c r="C16" s="71" t="s">
        <v>75</v>
      </c>
      <c r="D16" s="71" t="s">
        <v>74</v>
      </c>
      <c r="E16" s="71" t="s">
        <v>73</v>
      </c>
      <c r="F16" s="72" t="s">
        <v>72</v>
      </c>
      <c r="G16" s="72" t="s">
        <v>71</v>
      </c>
      <c r="H16" s="71" t="s">
        <v>70</v>
      </c>
      <c r="I16" s="71" t="s">
        <v>69</v>
      </c>
    </row>
    <row r="17" spans="1:9" x14ac:dyDescent="0.25">
      <c r="A17" s="70" t="s">
        <v>68</v>
      </c>
      <c r="B17" s="69">
        <v>436.11594000000002</v>
      </c>
      <c r="C17" s="69"/>
      <c r="D17" s="69">
        <v>289.18848000000003</v>
      </c>
      <c r="E17" s="69">
        <v>278.33837</v>
      </c>
      <c r="F17" s="69">
        <f>(15456.44+5580)/1000</f>
        <v>21.036440000000002</v>
      </c>
      <c r="G17" s="69">
        <v>286.39636000000002</v>
      </c>
      <c r="H17" s="69">
        <v>52.609259999999999</v>
      </c>
      <c r="I17" s="69">
        <f>B17+D17+F17-G17</f>
        <v>459.94450000000001</v>
      </c>
    </row>
    <row r="19" spans="1:9" x14ac:dyDescent="0.25">
      <c r="A19" s="66" t="s">
        <v>67</v>
      </c>
    </row>
    <row r="20" spans="1:9" x14ac:dyDescent="0.25">
      <c r="A20" s="67" t="s">
        <v>66</v>
      </c>
    </row>
    <row r="21" spans="1:9" x14ac:dyDescent="0.25">
      <c r="A21" s="67" t="s">
        <v>65</v>
      </c>
    </row>
    <row r="22" spans="1:9" x14ac:dyDescent="0.25">
      <c r="A22" s="68" t="s">
        <v>64</v>
      </c>
    </row>
    <row r="23" spans="1:9" x14ac:dyDescent="0.25">
      <c r="A23" s="68" t="s">
        <v>63</v>
      </c>
    </row>
    <row r="24" spans="1:9" x14ac:dyDescent="0.25">
      <c r="A24" s="67" t="s">
        <v>62</v>
      </c>
    </row>
    <row r="25" spans="1:9" x14ac:dyDescent="0.25">
      <c r="A25" s="67" t="s">
        <v>61</v>
      </c>
    </row>
    <row r="26" spans="1:9" x14ac:dyDescent="0.25">
      <c r="A26" s="67" t="s">
        <v>60</v>
      </c>
    </row>
    <row r="27" spans="1:9" x14ac:dyDescent="0.25">
      <c r="A27" s="67" t="s">
        <v>59</v>
      </c>
    </row>
    <row r="28" spans="1:9" x14ac:dyDescent="0.25">
      <c r="A28" s="67" t="s">
        <v>58</v>
      </c>
    </row>
    <row r="29" spans="1:9" x14ac:dyDescent="0.25">
      <c r="A29" s="67"/>
    </row>
    <row r="30" spans="1:9" x14ac:dyDescent="0.25">
      <c r="A30" s="67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Центральная6 2</vt:lpstr>
      <vt:lpstr>капремонт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2019-03-19T11:49:02Z</dcterms:created>
  <dcterms:modified xsi:type="dcterms:W3CDTF">2019-03-21T08:10:27Z</dcterms:modified>
</cp:coreProperties>
</file>