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cor\OneDrive\Рабочий стол\КАТЯ данные\Данные 2018\Общий отчет 2018 год\"/>
    </mc:Choice>
  </mc:AlternateContent>
  <bookViews>
    <workbookView xWindow="0" yWindow="0" windowWidth="19200" windowHeight="12180" activeTab="1"/>
  </bookViews>
  <sheets>
    <sheet name="Заречная12" sheetId="1" r:id="rId1"/>
    <sheet name="текущий ремонт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2" l="1"/>
  <c r="H24" i="1" l="1"/>
  <c r="K24" i="1"/>
  <c r="H25" i="1"/>
  <c r="K25" i="1"/>
  <c r="H26" i="1"/>
  <c r="K26" i="1"/>
  <c r="H27" i="1"/>
  <c r="K27" i="1"/>
  <c r="E28" i="1"/>
  <c r="F28" i="1"/>
  <c r="G28" i="1"/>
  <c r="H28" i="1"/>
  <c r="K28" i="1"/>
  <c r="D29" i="1"/>
  <c r="E29" i="1"/>
  <c r="F29" i="1"/>
  <c r="G29" i="1"/>
  <c r="H29" i="1"/>
  <c r="G32" i="1"/>
  <c r="H32" i="1"/>
  <c r="H41" i="1" s="1"/>
  <c r="H44" i="1" s="1"/>
  <c r="J32" i="1"/>
  <c r="K32" i="1"/>
  <c r="L32" i="1"/>
  <c r="H33" i="1"/>
  <c r="J33" i="1"/>
  <c r="H34" i="1"/>
  <c r="G35" i="1"/>
  <c r="H35" i="1"/>
  <c r="J35" i="1"/>
  <c r="H36" i="1"/>
  <c r="J36" i="1"/>
  <c r="K36" i="1"/>
  <c r="G37" i="1"/>
  <c r="H37" i="1"/>
  <c r="J37" i="1"/>
  <c r="G38" i="1"/>
  <c r="H38" i="1"/>
  <c r="J38" i="1"/>
  <c r="E39" i="1"/>
  <c r="F39" i="1"/>
  <c r="F41" i="1" s="1"/>
  <c r="G39" i="1"/>
  <c r="H39" i="1"/>
  <c r="E40" i="1"/>
  <c r="F40" i="1"/>
  <c r="G40" i="1"/>
  <c r="H40" i="1"/>
  <c r="J40" i="1"/>
  <c r="K40" i="1"/>
  <c r="D41" i="1"/>
  <c r="E41" i="1"/>
  <c r="G41" i="1"/>
  <c r="G49" i="1" s="1"/>
  <c r="H48" i="1"/>
  <c r="E49" i="1"/>
</calcChain>
</file>

<file path=xl/sharedStrings.xml><?xml version="1.0" encoding="utf-8"?>
<sst xmlns="http://schemas.openxmlformats.org/spreadsheetml/2006/main" count="70" uniqueCount="63">
  <si>
    <t>ИТОГО ЖКУ</t>
  </si>
  <si>
    <t>Надеемся на дальнейшее сотрудничество. Администрация ООО "УЮТ-СЕРВИС"</t>
  </si>
  <si>
    <t>Общая задолженность по дому  на 01.01.2019г.</t>
  </si>
  <si>
    <t>ООО "ГМК"</t>
  </si>
  <si>
    <t>Поступило от ООО "ГМК" 15580,00 руб.</t>
  </si>
  <si>
    <t>Размещение Интернет оборудования</t>
  </si>
  <si>
    <t>Прочие поступления</t>
  </si>
  <si>
    <t>Итого</t>
  </si>
  <si>
    <t>Повышающий коэффициент</t>
  </si>
  <si>
    <t>ООО "ПСК"</t>
  </si>
  <si>
    <t>электр под и лифт</t>
  </si>
  <si>
    <t>услуги расчетно-кассовой службы</t>
  </si>
  <si>
    <t>ОАО "Леноблгаз"</t>
  </si>
  <si>
    <t>т/о внутридомового газ/ оборудования</t>
  </si>
  <si>
    <t>ООО "Леноблстрой"</t>
  </si>
  <si>
    <t>Вывоз ТБО и  КГО</t>
  </si>
  <si>
    <t>ООО "СЗЛК", ООО ИЦ "Ликон"</t>
  </si>
  <si>
    <t>Лифт</t>
  </si>
  <si>
    <t>Капитальный ремонт</t>
  </si>
  <si>
    <t>Текущий ремонт</t>
  </si>
  <si>
    <t>ООО "Уют-Сервис", договор управления № Н/2010-86 от 01.09.2010г.</t>
  </si>
  <si>
    <t>Упр. и сод.общего им-ва</t>
  </si>
  <si>
    <t>Наименование подрядчика</t>
  </si>
  <si>
    <t>Задолженность населения на 01.01.2019г. (руб.)</t>
  </si>
  <si>
    <t>Перечислено поставщику услуг в 2018г. (руб.)</t>
  </si>
  <si>
    <t>Поступило в счет оплаты в 2018г. (руб.)</t>
  </si>
  <si>
    <t>Начислено населению за 2018г. (руб.)</t>
  </si>
  <si>
    <t>Задолженность населения на 01.01.2018г. (руб.)</t>
  </si>
  <si>
    <t>наименование</t>
  </si>
  <si>
    <t>Содержание и текущий ремонт общего имущества дома</t>
  </si>
  <si>
    <t>ОДН</t>
  </si>
  <si>
    <t>Водоотведение</t>
  </si>
  <si>
    <t>Холодное водоснабжение</t>
  </si>
  <si>
    <t>Горячее водоснабжение</t>
  </si>
  <si>
    <t xml:space="preserve"> ООО "СТЭК",  ООО "Сертоловские Коммунальные Системы"</t>
  </si>
  <si>
    <t>Отопление</t>
  </si>
  <si>
    <t>Коммунальные услуги (с 01.01.2018г. по 31.10.2018г.)</t>
  </si>
  <si>
    <t>Наименование поставщика</t>
  </si>
  <si>
    <t>имущества жилого дома № 12 по ул. Заречная с 01.01.2018г. по 31.12.2018г.</t>
  </si>
  <si>
    <t xml:space="preserve">предоставляем Вам  ОТЧЕТ по оплате за коммунальные услуги, содержанию и текущему ремонту общего </t>
  </si>
  <si>
    <t>Уважаемые собственники помещений!</t>
  </si>
  <si>
    <t>ВНИМАНИЕ НА ОБОРТНОЙ СТОРОНЕ СЧЕТ ИЗВЕЩЕНИЕ НА ОПЛАТУ ЖКУ</t>
  </si>
  <si>
    <t>расходный инвентарь - 440.82р</t>
  </si>
  <si>
    <t>аварийное обслуживание - 3172.17р.</t>
  </si>
  <si>
    <t>кладка опор для канализационных трубопровод. в подвале - 1654.24р.</t>
  </si>
  <si>
    <t>смена кранов водоразборных - 644.09</t>
  </si>
  <si>
    <t>установка обоймы ремонтной на трубе стояка ХВС - 612.41р.</t>
  </si>
  <si>
    <t>ремонт кровли - 749.65р.</t>
  </si>
  <si>
    <t>обслуживание КУУТЭ - 37039.20р.</t>
  </si>
  <si>
    <r>
      <t xml:space="preserve">Затраты по статье "текущий ремонт" составили </t>
    </r>
    <r>
      <rPr>
        <b/>
        <sz val="11"/>
        <color indexed="8"/>
        <rFont val="Calibri"/>
        <family val="2"/>
        <charset val="204"/>
      </rPr>
      <t>44.31</t>
    </r>
    <r>
      <rPr>
        <sz val="10"/>
        <rFont val="Arial Cyr"/>
        <charset val="204"/>
      </rPr>
      <t xml:space="preserve"> тыс.рублей, в том числе:</t>
    </r>
  </si>
  <si>
    <t>1.</t>
  </si>
  <si>
    <t>Переходящий остаток,                     тыс.руб.</t>
  </si>
  <si>
    <t>Задолженность населения на 01.01.2019г., тыс.руб.</t>
  </si>
  <si>
    <t>Использовано, тыс.руб.</t>
  </si>
  <si>
    <t>Прочие поступления, тыс.руб.</t>
  </si>
  <si>
    <t>Поступило от населения, тыс.руб.</t>
  </si>
  <si>
    <t>Начислено, тыс.руб.</t>
  </si>
  <si>
    <t>Остаток на 01.01.2011г., тыс.руб. (получено)</t>
  </si>
  <si>
    <t>Остаток на 01.01.2018г., тыс.руб.</t>
  </si>
  <si>
    <t>№                             п/п</t>
  </si>
  <si>
    <t>№ 12 по ул. Заречная с 01.01.2018г. по 31.12.2018г.</t>
  </si>
  <si>
    <t>по выполнению плана текущего ремонта жилого дома</t>
  </si>
  <si>
    <t>ОТЧЕТ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</si>
</sst>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0" fillId="0" borderId="0" xfId="0" applyFill="1"/>
    <xf numFmtId="0" fontId="3" fillId="0" borderId="0" xfId="0" applyFont="1" applyFill="1"/>
    <xf numFmtId="4" fontId="3" fillId="0" borderId="0" xfId="0" applyNumberFormat="1" applyFont="1" applyFill="1"/>
    <xf numFmtId="0" fontId="4" fillId="0" borderId="0" xfId="0" applyFont="1" applyFill="1"/>
    <xf numFmtId="4" fontId="5" fillId="0" borderId="0" xfId="0" applyNumberFormat="1" applyFont="1" applyFill="1"/>
    <xf numFmtId="0" fontId="6" fillId="0" borderId="0" xfId="0" applyFont="1" applyFill="1"/>
    <xf numFmtId="0" fontId="3" fillId="0" borderId="1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wrapText="1"/>
    </xf>
    <xf numFmtId="0" fontId="2" fillId="0" borderId="0" xfId="0" applyFont="1" applyFill="1"/>
    <xf numFmtId="0" fontId="7" fillId="0" borderId="6" xfId="0" applyFont="1" applyFill="1" applyBorder="1" applyAlignment="1">
      <alignment horizontal="center" vertical="top" wrapText="1"/>
    </xf>
    <xf numFmtId="4" fontId="7" fillId="0" borderId="6" xfId="0" applyNumberFormat="1" applyFont="1" applyFill="1" applyBorder="1" applyAlignment="1">
      <alignment vertical="top" wrapText="1"/>
    </xf>
    <xf numFmtId="0" fontId="7" fillId="0" borderId="7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4" fontId="8" fillId="0" borderId="2" xfId="0" applyNumberFormat="1" applyFont="1" applyFill="1" applyBorder="1" applyAlignment="1">
      <alignment vertical="top" wrapText="1"/>
    </xf>
    <xf numFmtId="4" fontId="3" fillId="0" borderId="6" xfId="0" applyNumberFormat="1" applyFont="1" applyFill="1" applyBorder="1" applyAlignment="1">
      <alignment vertical="top" wrapText="1"/>
    </xf>
    <xf numFmtId="4" fontId="3" fillId="0" borderId="6" xfId="0" applyNumberFormat="1" applyFont="1" applyFill="1" applyBorder="1" applyAlignment="1">
      <alignment horizontal="right" vertical="top" wrapText="1"/>
    </xf>
    <xf numFmtId="0" fontId="9" fillId="0" borderId="7" xfId="0" applyFont="1" applyFill="1" applyBorder="1" applyAlignment="1">
      <alignment horizontal="center" vertical="top" wrapText="1"/>
    </xf>
    <xf numFmtId="0" fontId="10" fillId="0" borderId="6" xfId="0" applyFont="1" applyFill="1" applyBorder="1" applyAlignment="1">
      <alignment horizontal="center" vertical="top" wrapText="1"/>
    </xf>
    <xf numFmtId="4" fontId="8" fillId="0" borderId="6" xfId="0" applyNumberFormat="1" applyFont="1" applyFill="1" applyBorder="1" applyAlignment="1">
      <alignment vertical="top" wrapText="1"/>
    </xf>
    <xf numFmtId="4" fontId="11" fillId="0" borderId="6" xfId="0" applyNumberFormat="1" applyFont="1" applyFill="1" applyBorder="1" applyAlignment="1">
      <alignment horizontal="right" vertical="top" wrapText="1"/>
    </xf>
    <xf numFmtId="4" fontId="0" fillId="0" borderId="0" xfId="0" applyNumberFormat="1" applyFill="1"/>
    <xf numFmtId="4" fontId="3" fillId="0" borderId="2" xfId="0" applyNumberFormat="1" applyFont="1" applyFill="1" applyBorder="1" applyAlignment="1">
      <alignment horizontal="right" vertical="top" wrapText="1"/>
    </xf>
    <xf numFmtId="0" fontId="9" fillId="0" borderId="9" xfId="0" applyFont="1" applyFill="1" applyBorder="1" applyAlignment="1">
      <alignment horizontal="center" vertical="top" wrapText="1"/>
    </xf>
    <xf numFmtId="0" fontId="9" fillId="0" borderId="6" xfId="0" applyFont="1" applyFill="1" applyBorder="1" applyAlignment="1">
      <alignment horizontal="center" vertical="top" wrapText="1"/>
    </xf>
    <xf numFmtId="0" fontId="13" fillId="0" borderId="2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top" wrapText="1"/>
    </xf>
    <xf numFmtId="0" fontId="7" fillId="0" borderId="9" xfId="0" applyFont="1" applyFill="1" applyBorder="1" applyAlignment="1">
      <alignment horizontal="center" vertical="top" wrapText="1"/>
    </xf>
    <xf numFmtId="2" fontId="0" fillId="0" borderId="0" xfId="0" applyNumberFormat="1" applyFill="1"/>
    <xf numFmtId="0" fontId="16" fillId="0" borderId="0" xfId="0" applyFont="1" applyFill="1" applyBorder="1"/>
    <xf numFmtId="0" fontId="7" fillId="0" borderId="0" xfId="0" applyFont="1" applyFill="1" applyAlignment="1">
      <alignment horizontal="center"/>
    </xf>
    <xf numFmtId="0" fontId="16" fillId="0" borderId="2" xfId="0" applyFont="1" applyFill="1" applyBorder="1"/>
    <xf numFmtId="0" fontId="16" fillId="0" borderId="3" xfId="0" applyFont="1" applyFill="1" applyBorder="1"/>
    <xf numFmtId="0" fontId="7" fillId="0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16" fillId="0" borderId="0" xfId="0" applyFont="1" applyFill="1"/>
    <xf numFmtId="0" fontId="15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4" fillId="0" borderId="12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 vertical="top" wrapText="1"/>
    </xf>
    <xf numFmtId="4" fontId="3" fillId="0" borderId="4" xfId="0" applyNumberFormat="1" applyFont="1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top" wrapText="1"/>
    </xf>
    <xf numFmtId="0" fontId="11" fillId="0" borderId="8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0" fontId="9" fillId="0" borderId="11" xfId="0" applyFont="1" applyFill="1" applyBorder="1" applyAlignment="1">
      <alignment horizontal="center" vertical="top" wrapText="1"/>
    </xf>
    <xf numFmtId="0" fontId="1" fillId="0" borderId="0" xfId="1"/>
    <xf numFmtId="0" fontId="1" fillId="0" borderId="0" xfId="1" applyFill="1"/>
    <xf numFmtId="0" fontId="1" fillId="0" borderId="0" xfId="1" applyFill="1" applyBorder="1"/>
    <xf numFmtId="2" fontId="17" fillId="0" borderId="1" xfId="1" applyNumberFormat="1" applyFont="1" applyFill="1" applyBorder="1" applyAlignment="1">
      <alignment horizontal="center" vertical="center"/>
    </xf>
    <xf numFmtId="2" fontId="17" fillId="2" borderId="1" xfId="1" applyNumberFormat="1" applyFont="1" applyFill="1" applyBorder="1" applyAlignment="1">
      <alignment horizontal="center" vertical="center"/>
    </xf>
    <xf numFmtId="0" fontId="17" fillId="0" borderId="1" xfId="1" applyFont="1" applyBorder="1" applyAlignment="1">
      <alignment horizontal="center" vertical="center"/>
    </xf>
    <xf numFmtId="0" fontId="1" fillId="0" borderId="1" xfId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1" fillId="0" borderId="0" xfId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1:L49"/>
  <sheetViews>
    <sheetView topLeftCell="C20" zoomScaleNormal="100" workbookViewId="0">
      <selection activeCell="F28" sqref="F28"/>
    </sheetView>
  </sheetViews>
  <sheetFormatPr defaultRowHeight="12.75" x14ac:dyDescent="0.2"/>
  <cols>
    <col min="1" max="1" width="3.42578125" style="1" hidden="1" customWidth="1"/>
    <col min="2" max="2" width="9.140625" style="1" hidden="1" customWidth="1"/>
    <col min="3" max="3" width="28" style="2" customWidth="1"/>
    <col min="4" max="4" width="13.28515625" style="2" customWidth="1"/>
    <col min="5" max="5" width="11.85546875" style="2" customWidth="1"/>
    <col min="6" max="6" width="13.28515625" style="2" customWidth="1"/>
    <col min="7" max="7" width="11.85546875" style="2" customWidth="1"/>
    <col min="8" max="8" width="13.42578125" style="2" customWidth="1"/>
    <col min="9" max="9" width="23" style="2" customWidth="1"/>
    <col min="10" max="10" width="0" style="1" hidden="1" customWidth="1"/>
    <col min="11" max="11" width="9.5703125" style="1" hidden="1" customWidth="1"/>
    <col min="12" max="12" width="0" style="1" hidden="1" customWidth="1"/>
    <col min="13" max="16384" width="9.140625" style="1"/>
  </cols>
  <sheetData>
    <row r="1" spans="3:9" ht="12.75" hidden="1" customHeight="1" x14ac:dyDescent="0.2">
      <c r="C1" s="35"/>
      <c r="D1" s="35"/>
      <c r="E1" s="35"/>
      <c r="F1" s="35"/>
      <c r="G1" s="35"/>
      <c r="H1" s="35"/>
      <c r="I1" s="35"/>
    </row>
    <row r="2" spans="3:9" ht="13.5" hidden="1" customHeight="1" thickBot="1" x14ac:dyDescent="0.25">
      <c r="C2" s="35"/>
      <c r="D2" s="35"/>
      <c r="E2" s="35" t="s">
        <v>41</v>
      </c>
      <c r="F2" s="35"/>
      <c r="G2" s="35"/>
      <c r="H2" s="35"/>
      <c r="I2" s="35"/>
    </row>
    <row r="3" spans="3:9" ht="13.5" hidden="1" customHeight="1" thickBot="1" x14ac:dyDescent="0.25">
      <c r="C3" s="34"/>
      <c r="D3" s="33"/>
      <c r="E3" s="32"/>
      <c r="F3" s="32"/>
      <c r="G3" s="32"/>
      <c r="H3" s="32"/>
      <c r="I3" s="31"/>
    </row>
    <row r="4" spans="3:9" ht="12.75" hidden="1" customHeight="1" x14ac:dyDescent="0.2">
      <c r="C4" s="30"/>
      <c r="D4" s="30"/>
      <c r="E4" s="29"/>
      <c r="F4" s="29"/>
      <c r="G4" s="29"/>
      <c r="H4" s="29"/>
      <c r="I4" s="29"/>
    </row>
    <row r="5" spans="3:9" ht="12.75" customHeight="1" x14ac:dyDescent="0.2">
      <c r="C5" s="30"/>
      <c r="D5" s="30"/>
      <c r="E5" s="29"/>
      <c r="F5" s="29"/>
      <c r="G5" s="29"/>
      <c r="H5" s="29"/>
      <c r="I5" s="29"/>
    </row>
    <row r="6" spans="3:9" ht="12.75" customHeight="1" x14ac:dyDescent="0.2">
      <c r="C6" s="30"/>
      <c r="D6" s="30"/>
      <c r="E6" s="29"/>
      <c r="F6" s="29"/>
      <c r="G6" s="29"/>
      <c r="H6" s="29"/>
      <c r="I6" s="29"/>
    </row>
    <row r="7" spans="3:9" ht="12.75" customHeight="1" x14ac:dyDescent="0.2">
      <c r="C7" s="30"/>
      <c r="D7" s="30"/>
      <c r="E7" s="29"/>
      <c r="F7" s="29"/>
      <c r="G7" s="29"/>
      <c r="H7" s="29"/>
      <c r="I7" s="29"/>
    </row>
    <row r="8" spans="3:9" ht="12.75" customHeight="1" x14ac:dyDescent="0.2">
      <c r="C8" s="30"/>
      <c r="D8" s="30"/>
      <c r="E8" s="29"/>
      <c r="F8" s="29"/>
      <c r="G8" s="29"/>
      <c r="H8" s="29"/>
      <c r="I8" s="29"/>
    </row>
    <row r="9" spans="3:9" ht="12.75" customHeight="1" x14ac:dyDescent="0.2">
      <c r="C9" s="30"/>
      <c r="D9" s="30"/>
      <c r="E9" s="29"/>
      <c r="F9" s="29"/>
      <c r="G9" s="29"/>
      <c r="H9" s="29"/>
      <c r="I9" s="29"/>
    </row>
    <row r="10" spans="3:9" ht="12.75" customHeight="1" x14ac:dyDescent="0.2">
      <c r="C10" s="30"/>
      <c r="D10" s="30"/>
      <c r="E10" s="29"/>
      <c r="F10" s="29"/>
      <c r="G10" s="29"/>
      <c r="H10" s="29"/>
      <c r="I10" s="29"/>
    </row>
    <row r="11" spans="3:9" ht="12.75" customHeight="1" x14ac:dyDescent="0.2">
      <c r="C11" s="30"/>
      <c r="D11" s="30"/>
      <c r="E11" s="29"/>
      <c r="F11" s="29"/>
      <c r="G11" s="29"/>
      <c r="H11" s="29"/>
      <c r="I11" s="29"/>
    </row>
    <row r="12" spans="3:9" ht="12.75" customHeight="1" x14ac:dyDescent="0.2">
      <c r="C12" s="30"/>
      <c r="D12" s="30"/>
      <c r="E12" s="29"/>
      <c r="F12" s="29"/>
      <c r="G12" s="29"/>
      <c r="H12" s="29"/>
      <c r="I12" s="29"/>
    </row>
    <row r="13" spans="3:9" ht="12.75" customHeight="1" x14ac:dyDescent="0.2">
      <c r="C13" s="30"/>
      <c r="D13" s="30"/>
      <c r="E13" s="29"/>
      <c r="F13" s="29"/>
      <c r="G13" s="29"/>
      <c r="H13" s="29"/>
      <c r="I13" s="29"/>
    </row>
    <row r="14" spans="3:9" ht="12.75" customHeight="1" x14ac:dyDescent="0.2">
      <c r="C14" s="30"/>
      <c r="D14" s="30"/>
      <c r="E14" s="29"/>
      <c r="F14" s="29"/>
      <c r="G14" s="29"/>
      <c r="H14" s="29"/>
      <c r="I14" s="29"/>
    </row>
    <row r="15" spans="3:9" ht="12.75" customHeight="1" x14ac:dyDescent="0.2">
      <c r="C15" s="30"/>
      <c r="D15" s="30"/>
      <c r="E15" s="29"/>
      <c r="F15" s="29"/>
      <c r="G15" s="29"/>
      <c r="H15" s="29"/>
      <c r="I15" s="29"/>
    </row>
    <row r="16" spans="3:9" ht="12.75" customHeight="1" x14ac:dyDescent="0.2">
      <c r="C16" s="30"/>
      <c r="D16" s="30"/>
      <c r="E16" s="29"/>
      <c r="F16" s="29"/>
      <c r="G16" s="29"/>
      <c r="H16" s="29"/>
      <c r="I16" s="29"/>
    </row>
    <row r="17" spans="3:12" ht="12.75" customHeight="1" x14ac:dyDescent="0.2">
      <c r="C17" s="30"/>
      <c r="D17" s="30"/>
      <c r="E17" s="29"/>
      <c r="F17" s="29"/>
      <c r="G17" s="29"/>
      <c r="H17" s="29"/>
      <c r="I17" s="29"/>
    </row>
    <row r="18" spans="3:12" ht="14.25" x14ac:dyDescent="0.2">
      <c r="C18" s="36" t="s">
        <v>40</v>
      </c>
      <c r="D18" s="36"/>
      <c r="E18" s="36"/>
      <c r="F18" s="36"/>
      <c r="G18" s="36"/>
      <c r="H18" s="36"/>
      <c r="I18" s="36"/>
    </row>
    <row r="19" spans="3:12" x14ac:dyDescent="0.2">
      <c r="C19" s="37" t="s">
        <v>39</v>
      </c>
      <c r="D19" s="37"/>
      <c r="E19" s="37"/>
      <c r="F19" s="37"/>
      <c r="G19" s="37"/>
      <c r="H19" s="37"/>
      <c r="I19" s="37"/>
    </row>
    <row r="20" spans="3:12" x14ac:dyDescent="0.2">
      <c r="C20" s="37" t="s">
        <v>38</v>
      </c>
      <c r="D20" s="37"/>
      <c r="E20" s="37"/>
      <c r="F20" s="37"/>
      <c r="G20" s="37"/>
      <c r="H20" s="37"/>
      <c r="I20" s="37"/>
    </row>
    <row r="21" spans="3:12" ht="6" customHeight="1" thickBot="1" x14ac:dyDescent="0.25">
      <c r="C21" s="38"/>
      <c r="D21" s="38"/>
      <c r="E21" s="38"/>
      <c r="F21" s="38"/>
      <c r="G21" s="38"/>
      <c r="H21" s="38"/>
      <c r="I21" s="38"/>
    </row>
    <row r="22" spans="3:12" ht="51" customHeight="1" thickBot="1" x14ac:dyDescent="0.25">
      <c r="C22" s="23" t="s">
        <v>28</v>
      </c>
      <c r="D22" s="26" t="s">
        <v>27</v>
      </c>
      <c r="E22" s="25" t="s">
        <v>26</v>
      </c>
      <c r="F22" s="25" t="s">
        <v>25</v>
      </c>
      <c r="G22" s="25" t="s">
        <v>24</v>
      </c>
      <c r="H22" s="25" t="s">
        <v>23</v>
      </c>
      <c r="I22" s="26" t="s">
        <v>37</v>
      </c>
    </row>
    <row r="23" spans="3:12" ht="13.5" customHeight="1" thickBot="1" x14ac:dyDescent="0.25">
      <c r="C23" s="49" t="s">
        <v>36</v>
      </c>
      <c r="D23" s="50"/>
      <c r="E23" s="50"/>
      <c r="F23" s="50"/>
      <c r="G23" s="50"/>
      <c r="H23" s="50"/>
      <c r="I23" s="51"/>
    </row>
    <row r="24" spans="3:12" ht="13.5" customHeight="1" thickBot="1" x14ac:dyDescent="0.25">
      <c r="C24" s="12" t="s">
        <v>35</v>
      </c>
      <c r="D24" s="16">
        <v>210018.06000000006</v>
      </c>
      <c r="E24" s="19">
        <v>1036633.56</v>
      </c>
      <c r="F24" s="19">
        <v>1055635.04</v>
      </c>
      <c r="G24" s="19">
        <v>1075972.25</v>
      </c>
      <c r="H24" s="19">
        <f>+D24+E24-F24</f>
        <v>191016.58000000007</v>
      </c>
      <c r="I24" s="43" t="s">
        <v>34</v>
      </c>
      <c r="K24" s="28">
        <f>160951.65-69.54+24204.19</f>
        <v>185086.3</v>
      </c>
    </row>
    <row r="25" spans="3:12" ht="13.5" customHeight="1" thickBot="1" x14ac:dyDescent="0.25">
      <c r="C25" s="12" t="s">
        <v>33</v>
      </c>
      <c r="D25" s="16">
        <v>53077.249999999942</v>
      </c>
      <c r="E25" s="15">
        <v>247439.69</v>
      </c>
      <c r="F25" s="15">
        <v>237929.18</v>
      </c>
      <c r="G25" s="19">
        <v>239081.39</v>
      </c>
      <c r="H25" s="19">
        <f>+D25+E25-F25</f>
        <v>62587.759999999951</v>
      </c>
      <c r="I25" s="44"/>
      <c r="K25" s="1">
        <f>4880.43+49137.75-9433.32</f>
        <v>44584.86</v>
      </c>
    </row>
    <row r="26" spans="3:12" ht="13.5" customHeight="1" thickBot="1" x14ac:dyDescent="0.25">
      <c r="C26" s="12" t="s">
        <v>32</v>
      </c>
      <c r="D26" s="16">
        <v>28166.349999999977</v>
      </c>
      <c r="E26" s="15">
        <v>222995.25</v>
      </c>
      <c r="F26" s="15">
        <v>210097.86</v>
      </c>
      <c r="G26" s="19">
        <v>217126.95</v>
      </c>
      <c r="H26" s="19">
        <f>+D26+E26-F26</f>
        <v>41063.739999999991</v>
      </c>
      <c r="I26" s="44"/>
      <c r="K26" s="28">
        <f>8.36+24946.82-4610.27+1178.69</f>
        <v>21523.599999999999</v>
      </c>
    </row>
    <row r="27" spans="3:12" ht="13.5" customHeight="1" thickBot="1" x14ac:dyDescent="0.25">
      <c r="C27" s="12" t="s">
        <v>31</v>
      </c>
      <c r="D27" s="16">
        <v>19151.459999999992</v>
      </c>
      <c r="E27" s="15">
        <v>141061.37</v>
      </c>
      <c r="F27" s="15">
        <v>132744.21</v>
      </c>
      <c r="G27" s="19">
        <v>135387.29999999999</v>
      </c>
      <c r="H27" s="19">
        <f>+D27+E27-F27</f>
        <v>27468.619999999995</v>
      </c>
      <c r="I27" s="44"/>
      <c r="K27" s="1">
        <f>376+8808.93-1618.09+519.15+6846.65-1302.02+1.8</f>
        <v>13632.419999999998</v>
      </c>
    </row>
    <row r="28" spans="3:12" ht="13.5" customHeight="1" thickBot="1" x14ac:dyDescent="0.25">
      <c r="C28" s="12" t="s">
        <v>30</v>
      </c>
      <c r="D28" s="16">
        <v>2062.8900000000103</v>
      </c>
      <c r="E28" s="15">
        <f>1242.71+518.19+8157.36</f>
        <v>9918.26</v>
      </c>
      <c r="F28" s="15">
        <f>7595.71+6.9+474.36+1059.47+145.32</f>
        <v>9281.7599999999984</v>
      </c>
      <c r="G28" s="19">
        <f>+E28</f>
        <v>9918.26</v>
      </c>
      <c r="H28" s="19">
        <f>+D28+E28-F28</f>
        <v>2699.3900000000122</v>
      </c>
      <c r="I28" s="45"/>
      <c r="K28" s="1">
        <f>686.28-0.26+327.5-0.24+86.96+9.44+111.73</f>
        <v>1221.4100000000001</v>
      </c>
    </row>
    <row r="29" spans="3:12" ht="13.5" customHeight="1" thickBot="1" x14ac:dyDescent="0.25">
      <c r="C29" s="12" t="s">
        <v>7</v>
      </c>
      <c r="D29" s="11">
        <f>SUM(D24:D28)</f>
        <v>312476.01</v>
      </c>
      <c r="E29" s="11">
        <f>SUM(E24:E28)</f>
        <v>1658048.1300000001</v>
      </c>
      <c r="F29" s="11">
        <f>SUM(F24:F28)</f>
        <v>1645688.05</v>
      </c>
      <c r="G29" s="11">
        <f>SUM(G24:G28)</f>
        <v>1677486.1500000001</v>
      </c>
      <c r="H29" s="11">
        <f>SUM(H24:H28)</f>
        <v>324836.09000000003</v>
      </c>
      <c r="I29" s="27"/>
    </row>
    <row r="30" spans="3:12" ht="13.5" customHeight="1" thickBot="1" x14ac:dyDescent="0.25">
      <c r="C30" s="46" t="s">
        <v>29</v>
      </c>
      <c r="D30" s="46"/>
      <c r="E30" s="46"/>
      <c r="F30" s="46"/>
      <c r="G30" s="46"/>
      <c r="H30" s="46"/>
      <c r="I30" s="46"/>
    </row>
    <row r="31" spans="3:12" ht="52.5" customHeight="1" thickBot="1" x14ac:dyDescent="0.25">
      <c r="C31" s="17" t="s">
        <v>28</v>
      </c>
      <c r="D31" s="26" t="s">
        <v>27</v>
      </c>
      <c r="E31" s="25" t="s">
        <v>26</v>
      </c>
      <c r="F31" s="25" t="s">
        <v>25</v>
      </c>
      <c r="G31" s="25" t="s">
        <v>24</v>
      </c>
      <c r="H31" s="25" t="s">
        <v>23</v>
      </c>
      <c r="I31" s="24" t="s">
        <v>22</v>
      </c>
    </row>
    <row r="32" spans="3:12" ht="18.75" customHeight="1" thickBot="1" x14ac:dyDescent="0.25">
      <c r="C32" s="23" t="s">
        <v>21</v>
      </c>
      <c r="D32" s="22">
        <v>84594.339999999851</v>
      </c>
      <c r="E32" s="14">
        <v>731225.52</v>
      </c>
      <c r="F32" s="14">
        <v>716322.89</v>
      </c>
      <c r="G32" s="14">
        <f>+E32</f>
        <v>731225.52</v>
      </c>
      <c r="H32" s="14">
        <f t="shared" ref="H32:H40" si="0">+D32+E32-F32</f>
        <v>99496.969999999856</v>
      </c>
      <c r="I32" s="47" t="s">
        <v>20</v>
      </c>
      <c r="J32" s="1">
        <f>87557.34-24.47+13.43+1.37+1104.81-0.45+106.97-0.04+4860.07-1.72+1201.42-0.42</f>
        <v>94818.31</v>
      </c>
      <c r="K32" s="21">
        <f>+H32-J32</f>
        <v>4678.659999999858</v>
      </c>
      <c r="L32" s="21">
        <f>73771.87-1826.32+35+132.74+3.15+31.01-D32</f>
        <v>-12446.889999999868</v>
      </c>
    </row>
    <row r="33" spans="3:11" ht="21" customHeight="1" thickBot="1" x14ac:dyDescent="0.25">
      <c r="C33" s="12" t="s">
        <v>19</v>
      </c>
      <c r="D33" s="16">
        <v>20688.49000000002</v>
      </c>
      <c r="E33" s="19">
        <v>186531.8</v>
      </c>
      <c r="F33" s="19">
        <v>181874.99</v>
      </c>
      <c r="G33" s="14">
        <v>44312.59</v>
      </c>
      <c r="H33" s="14">
        <f t="shared" si="0"/>
        <v>25345.300000000017</v>
      </c>
      <c r="I33" s="48"/>
      <c r="J33" s="21">
        <f>22181.66-6.24</f>
        <v>22175.42</v>
      </c>
    </row>
    <row r="34" spans="3:11" ht="13.5" customHeight="1" thickBot="1" x14ac:dyDescent="0.25">
      <c r="C34" s="17" t="s">
        <v>18</v>
      </c>
      <c r="D34" s="20">
        <v>2.97859514830634E-11</v>
      </c>
      <c r="E34" s="19"/>
      <c r="F34" s="19"/>
      <c r="G34" s="14"/>
      <c r="H34" s="14">
        <f t="shared" si="0"/>
        <v>2.97859514830634E-11</v>
      </c>
      <c r="I34" s="10"/>
    </row>
    <row r="35" spans="3:11" ht="12.75" customHeight="1" thickBot="1" x14ac:dyDescent="0.25">
      <c r="C35" s="12" t="s">
        <v>17</v>
      </c>
      <c r="D35" s="16">
        <v>13090.919999999969</v>
      </c>
      <c r="E35" s="19">
        <v>103800.4</v>
      </c>
      <c r="F35" s="19">
        <v>102618.22</v>
      </c>
      <c r="G35" s="14">
        <f>+E35</f>
        <v>103800.4</v>
      </c>
      <c r="H35" s="14">
        <f t="shared" si="0"/>
        <v>14273.099999999962</v>
      </c>
      <c r="I35" s="18" t="s">
        <v>16</v>
      </c>
      <c r="J35" s="1">
        <f>13326.3-3.47</f>
        <v>13322.83</v>
      </c>
    </row>
    <row r="36" spans="3:11" ht="28.5" customHeight="1" thickBot="1" x14ac:dyDescent="0.25">
      <c r="C36" s="12" t="s">
        <v>15</v>
      </c>
      <c r="D36" s="16">
        <v>22675.140000000043</v>
      </c>
      <c r="E36" s="19">
        <v>202977.1</v>
      </c>
      <c r="F36" s="19">
        <v>198204.48</v>
      </c>
      <c r="G36" s="14">
        <v>611059.02</v>
      </c>
      <c r="H36" s="14">
        <f t="shared" si="0"/>
        <v>27447.760000000038</v>
      </c>
      <c r="I36" s="13" t="s">
        <v>14</v>
      </c>
      <c r="J36" s="1">
        <f>15385.88-507.67+4526.39</f>
        <v>19404.599999999999</v>
      </c>
      <c r="K36" s="1">
        <f>3652.85+1932.59+18553.59-6.79</f>
        <v>24132.239999999998</v>
      </c>
    </row>
    <row r="37" spans="3:11" ht="27" customHeight="1" thickBot="1" x14ac:dyDescent="0.25">
      <c r="C37" s="12" t="s">
        <v>13</v>
      </c>
      <c r="D37" s="16">
        <v>3790.3000000000029</v>
      </c>
      <c r="E37" s="15">
        <v>41623.379999999997</v>
      </c>
      <c r="F37" s="15">
        <v>39756.699999999997</v>
      </c>
      <c r="G37" s="14">
        <f>+E37</f>
        <v>41623.379999999997</v>
      </c>
      <c r="H37" s="14">
        <f t="shared" si="0"/>
        <v>5656.9800000000032</v>
      </c>
      <c r="I37" s="13" t="s">
        <v>12</v>
      </c>
      <c r="J37" s="1">
        <f>4956.3-1.39</f>
        <v>4954.91</v>
      </c>
    </row>
    <row r="38" spans="3:11" ht="13.5" customHeight="1" thickBot="1" x14ac:dyDescent="0.25">
      <c r="C38" s="17" t="s">
        <v>11</v>
      </c>
      <c r="D38" s="16">
        <v>12838.099999999991</v>
      </c>
      <c r="E38" s="15">
        <v>90761</v>
      </c>
      <c r="F38" s="15">
        <v>94246.31</v>
      </c>
      <c r="G38" s="14">
        <f>+E38</f>
        <v>90761</v>
      </c>
      <c r="H38" s="14">
        <f t="shared" si="0"/>
        <v>9352.7899999999936</v>
      </c>
      <c r="I38" s="18"/>
      <c r="J38" s="1">
        <f>13302.64-5.37</f>
        <v>13297.269999999999</v>
      </c>
    </row>
    <row r="39" spans="3:11" ht="13.5" customHeight="1" thickBot="1" x14ac:dyDescent="0.25">
      <c r="C39" s="17" t="s">
        <v>10</v>
      </c>
      <c r="D39" s="16">
        <v>5620.4700000000012</v>
      </c>
      <c r="E39" s="15">
        <f>59533.93+13768.7</f>
        <v>73302.63</v>
      </c>
      <c r="F39" s="15">
        <f>56319.61+12823.31</f>
        <v>69142.92</v>
      </c>
      <c r="G39" s="14">
        <f>+E39</f>
        <v>73302.63</v>
      </c>
      <c r="H39" s="14">
        <f t="shared" si="0"/>
        <v>9780.1800000000076</v>
      </c>
      <c r="I39" s="18" t="s">
        <v>9</v>
      </c>
    </row>
    <row r="40" spans="3:11" ht="13.5" thickBot="1" x14ac:dyDescent="0.25">
      <c r="C40" s="17" t="s">
        <v>8</v>
      </c>
      <c r="D40" s="16">
        <v>2079.4499999999971</v>
      </c>
      <c r="E40" s="15">
        <f>6781.01+4508.64</f>
        <v>11289.650000000001</v>
      </c>
      <c r="F40" s="15">
        <f>9098.89+4438.57</f>
        <v>13537.46</v>
      </c>
      <c r="G40" s="14">
        <f>+E40</f>
        <v>11289.650000000001</v>
      </c>
      <c r="H40" s="14">
        <f t="shared" si="0"/>
        <v>-168.36000000000058</v>
      </c>
      <c r="I40" s="13"/>
      <c r="J40" s="1">
        <f>428.19+1111.77</f>
        <v>1539.96</v>
      </c>
      <c r="K40" s="1">
        <f>6363.1+3157.37</f>
        <v>9520.4700000000012</v>
      </c>
    </row>
    <row r="41" spans="3:11" s="9" customFormat="1" ht="13.5" customHeight="1" thickBot="1" x14ac:dyDescent="0.25">
      <c r="C41" s="12" t="s">
        <v>7</v>
      </c>
      <c r="D41" s="11">
        <f>SUM(D32:D40)</f>
        <v>165377.20999999985</v>
      </c>
      <c r="E41" s="11">
        <f>SUM(E32:E40)</f>
        <v>1441511.48</v>
      </c>
      <c r="F41" s="11">
        <f>SUM(F32:F40)</f>
        <v>1415703.97</v>
      </c>
      <c r="G41" s="11">
        <f>SUM(G32:G40)</f>
        <v>1707374.19</v>
      </c>
      <c r="H41" s="11">
        <f>SUM(H32:H40)</f>
        <v>191184.71999999991</v>
      </c>
      <c r="I41" s="10"/>
    </row>
    <row r="42" spans="3:11" ht="13.5" customHeight="1" thickBot="1" x14ac:dyDescent="0.25">
      <c r="C42" s="39" t="s">
        <v>6</v>
      </c>
      <c r="D42" s="39"/>
      <c r="E42" s="39"/>
      <c r="F42" s="39"/>
      <c r="G42" s="39"/>
      <c r="H42" s="39"/>
      <c r="I42" s="39"/>
    </row>
    <row r="43" spans="3:11" ht="26.25" customHeight="1" thickBot="1" x14ac:dyDescent="0.25">
      <c r="C43" s="8" t="s">
        <v>5</v>
      </c>
      <c r="D43" s="40" t="s">
        <v>4</v>
      </c>
      <c r="E43" s="41"/>
      <c r="F43" s="41"/>
      <c r="G43" s="41"/>
      <c r="H43" s="42"/>
      <c r="I43" s="7" t="s">
        <v>3</v>
      </c>
    </row>
    <row r="44" spans="3:11" ht="20.25" customHeight="1" x14ac:dyDescent="0.3">
      <c r="C44" s="6" t="s">
        <v>2</v>
      </c>
      <c r="D44" s="6"/>
      <c r="E44" s="6"/>
      <c r="F44" s="6"/>
      <c r="G44" s="6"/>
      <c r="H44" s="5">
        <f>+H29+H41</f>
        <v>516020.80999999994</v>
      </c>
    </row>
    <row r="45" spans="3:11" ht="15" hidden="1" x14ac:dyDescent="0.25">
      <c r="C45" s="4" t="s">
        <v>1</v>
      </c>
      <c r="D45" s="4"/>
    </row>
    <row r="46" spans="3:11" ht="12.75" customHeight="1" x14ac:dyDescent="0.2"/>
    <row r="47" spans="3:11" x14ac:dyDescent="0.2">
      <c r="D47" s="3"/>
      <c r="E47" s="3"/>
      <c r="F47" s="3"/>
    </row>
    <row r="48" spans="3:11" hidden="1" x14ac:dyDescent="0.2">
      <c r="D48" s="3"/>
      <c r="H48" s="2">
        <f>27447.76+99496.97+14273.1+5656.98+201.27-369.63+25345.3+9352.79+7948.34+1831.84</f>
        <v>191184.71999999997</v>
      </c>
    </row>
    <row r="49" spans="3:8" x14ac:dyDescent="0.2">
      <c r="C49" s="2" t="s">
        <v>0</v>
      </c>
      <c r="E49" s="3">
        <f>+E41+E29+15580</f>
        <v>3115139.6100000003</v>
      </c>
      <c r="F49" s="3"/>
      <c r="G49" s="3">
        <f>+G41+G29</f>
        <v>3384860.34</v>
      </c>
      <c r="H49" s="3"/>
    </row>
  </sheetData>
  <mergeCells count="10">
    <mergeCell ref="D43:H43"/>
    <mergeCell ref="I24:I28"/>
    <mergeCell ref="C30:I30"/>
    <mergeCell ref="I32:I33"/>
    <mergeCell ref="C23:I23"/>
    <mergeCell ref="C18:I18"/>
    <mergeCell ref="C19:I19"/>
    <mergeCell ref="C20:I20"/>
    <mergeCell ref="C21:I21"/>
    <mergeCell ref="C42:I42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I28"/>
  <sheetViews>
    <sheetView tabSelected="1" topLeftCell="A14" zoomScaleNormal="100" zoomScaleSheetLayoutView="120" workbookViewId="0">
      <selection activeCell="H25" sqref="H25"/>
    </sheetView>
  </sheetViews>
  <sheetFormatPr defaultRowHeight="15" x14ac:dyDescent="0.25"/>
  <cols>
    <col min="1" max="1" width="4.5703125" style="52" customWidth="1"/>
    <col min="2" max="2" width="12.42578125" style="52" customWidth="1"/>
    <col min="3" max="3" width="13.28515625" style="52" hidden="1" customWidth="1"/>
    <col min="4" max="4" width="12.140625" style="52" customWidth="1"/>
    <col min="5" max="5" width="13.5703125" style="52" customWidth="1"/>
    <col min="6" max="6" width="13.28515625" style="52" customWidth="1"/>
    <col min="7" max="7" width="14.28515625" style="52" customWidth="1"/>
    <col min="8" max="8" width="15.140625" style="52" customWidth="1"/>
    <col min="9" max="9" width="14.28515625" style="52" customWidth="1"/>
    <col min="10" max="16384" width="9.140625" style="52"/>
  </cols>
  <sheetData>
    <row r="13" spans="1:9" x14ac:dyDescent="0.25">
      <c r="A13" s="60" t="s">
        <v>62</v>
      </c>
      <c r="B13" s="60"/>
      <c r="C13" s="60"/>
      <c r="D13" s="60"/>
      <c r="E13" s="60"/>
      <c r="F13" s="60"/>
      <c r="G13" s="60"/>
      <c r="H13" s="60"/>
      <c r="I13" s="60"/>
    </row>
    <row r="14" spans="1:9" x14ac:dyDescent="0.25">
      <c r="A14" s="60" t="s">
        <v>61</v>
      </c>
      <c r="B14" s="60"/>
      <c r="C14" s="60"/>
      <c r="D14" s="60"/>
      <c r="E14" s="60"/>
      <c r="F14" s="60"/>
      <c r="G14" s="60"/>
      <c r="H14" s="60"/>
      <c r="I14" s="60"/>
    </row>
    <row r="15" spans="1:9" x14ac:dyDescent="0.25">
      <c r="A15" s="60" t="s">
        <v>60</v>
      </c>
      <c r="B15" s="60"/>
      <c r="C15" s="60"/>
      <c r="D15" s="60"/>
      <c r="E15" s="60"/>
      <c r="F15" s="60"/>
      <c r="G15" s="60"/>
      <c r="H15" s="60"/>
      <c r="I15" s="60"/>
    </row>
    <row r="16" spans="1:9" ht="60" x14ac:dyDescent="0.25">
      <c r="A16" s="58" t="s">
        <v>59</v>
      </c>
      <c r="B16" s="58" t="s">
        <v>58</v>
      </c>
      <c r="C16" s="58" t="s">
        <v>57</v>
      </c>
      <c r="D16" s="58" t="s">
        <v>56</v>
      </c>
      <c r="E16" s="58" t="s">
        <v>55</v>
      </c>
      <c r="F16" s="59" t="s">
        <v>54</v>
      </c>
      <c r="G16" s="59" t="s">
        <v>53</v>
      </c>
      <c r="H16" s="58" t="s">
        <v>52</v>
      </c>
      <c r="I16" s="58" t="s">
        <v>51</v>
      </c>
    </row>
    <row r="17" spans="1:9" x14ac:dyDescent="0.25">
      <c r="A17" s="57" t="s">
        <v>50</v>
      </c>
      <c r="B17" s="56">
        <v>-469.81626</v>
      </c>
      <c r="C17" s="56"/>
      <c r="D17" s="56">
        <v>186.5318</v>
      </c>
      <c r="E17" s="56">
        <v>181.87499</v>
      </c>
      <c r="F17" s="56">
        <v>15.58</v>
      </c>
      <c r="G17" s="56">
        <v>44.31259</v>
      </c>
      <c r="H17" s="55">
        <v>25.345300000000002</v>
      </c>
      <c r="I17" s="55">
        <f>B17+D17+F17-G17</f>
        <v>-312.01704999999998</v>
      </c>
    </row>
    <row r="19" spans="1:9" x14ac:dyDescent="0.25">
      <c r="A19" s="52" t="s">
        <v>49</v>
      </c>
    </row>
    <row r="20" spans="1:9" x14ac:dyDescent="0.25">
      <c r="A20" s="53" t="s">
        <v>48</v>
      </c>
      <c r="B20" s="53"/>
    </row>
    <row r="21" spans="1:9" x14ac:dyDescent="0.25">
      <c r="A21" s="53" t="s">
        <v>47</v>
      </c>
      <c r="B21" s="53"/>
    </row>
    <row r="22" spans="1:9" x14ac:dyDescent="0.25">
      <c r="A22" s="54" t="s">
        <v>46</v>
      </c>
      <c r="B22" s="53"/>
    </row>
    <row r="23" spans="1:9" x14ac:dyDescent="0.25">
      <c r="A23" s="54" t="s">
        <v>45</v>
      </c>
      <c r="B23" s="53"/>
    </row>
    <row r="24" spans="1:9" x14ac:dyDescent="0.25">
      <c r="A24" s="53" t="s">
        <v>44</v>
      </c>
      <c r="B24" s="53"/>
    </row>
    <row r="25" spans="1:9" x14ac:dyDescent="0.25">
      <c r="A25" s="53" t="s">
        <v>43</v>
      </c>
      <c r="B25" s="53"/>
    </row>
    <row r="26" spans="1:9" x14ac:dyDescent="0.25">
      <c r="A26" s="53" t="s">
        <v>42</v>
      </c>
      <c r="B26" s="53"/>
    </row>
    <row r="27" spans="1:9" x14ac:dyDescent="0.25">
      <c r="A27" s="53"/>
      <c r="B27" s="53"/>
    </row>
    <row r="28" spans="1:9" x14ac:dyDescent="0.25">
      <c r="A28" s="53"/>
      <c r="B28" s="53"/>
    </row>
  </sheetData>
  <mergeCells count="3">
    <mergeCell ref="A13:I13"/>
    <mergeCell ref="A14:I14"/>
    <mergeCell ref="A15:I1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Заречная12</vt:lpstr>
      <vt:lpstr>текущий ремонт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Островская</dc:creator>
  <cp:lastModifiedBy>Екатерина Островская</cp:lastModifiedBy>
  <dcterms:created xsi:type="dcterms:W3CDTF">2019-03-19T08:59:26Z</dcterms:created>
  <dcterms:modified xsi:type="dcterms:W3CDTF">2019-03-20T08:20:17Z</dcterms:modified>
</cp:coreProperties>
</file>