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<sst xmlns="http://schemas.openxmlformats.org/spreadsheetml/2006/main" count="84" uniqueCount="81">
  <si>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</si>
  <si>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</si>
  <si>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</si>
  <si>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</si>
  <si>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</si>
  <si>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</si>
  <si>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</si>
  <si>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</si>
  <si>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</si>
  <si>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</si>
  <si>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</si>
  <si>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</si>
  <si>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</si>
  <si>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</si>
  <si>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</si>
  <si>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</si>
  <si>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</si>
  <si>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</si>
  <si>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</si>
  <si>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</si>
  <si>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</si>
  <si>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</si>
  <si>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в том числе:</t>
  </si>
  <si>
    <t>№</t>
  </si>
  <si>
    <t>Адрес</t>
  </si>
  <si>
    <t>Наименование работ</t>
  </si>
  <si>
    <t>Сумма,</t>
  </si>
  <si>
    <t>Примечание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</si>
  <si>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</si>
  <si>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</si>
  <si>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</si>
  <si>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</si>
  <si>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</si>
  <si>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</si>
  <si>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</si>
  <si>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ул.Молодцова, д.1</t>
  </si>
  <si>
    <t>Всего</t>
  </si>
  <si>
    <t>№ п/п</t>
  </si>
  <si>
    <t>Израсходованно, руб.</t>
  </si>
  <si>
    <t>т/о коммерческих узлов учета тепловой энергии</t>
  </si>
  <si>
    <t>имущества жилого дома № 1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</si>
  <si>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</si>
  <si>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</si>
  <si>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</si>
  <si>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</si>
  <si>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</si>
  <si>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</si>
  <si>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</si>
  <si>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64 935,67</t>
  </si>
  <si>
    <t>Задолженность по дому 331 200,00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</si>
  <si>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</si>
  <si>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</si>
  <si>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</si>
  <si>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</si>
  <si>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</si>
  <si>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</si>
  <si>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1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</si>
  <si>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</si>
  <si>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</si>
  <si>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</si>
  <si>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</si>
  <si>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</si>
  <si>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679584</t>
    </r>
    <r>
      <rPr>
        <sz val="10"/>
        <rFont val="Arial Cyr"/>
        <family val="0"/>
      </rPr>
      <t xml:space="preserve"> рублей, в том числе:</t>
    </r>
  </si>
  <si>
    <t xml:space="preserve"> -замена разбитых стекол -6163 руб.</t>
  </si>
  <si>
    <t xml:space="preserve"> - ремонт дверей - 1513 руб.</t>
  </si>
  <si>
    <t xml:space="preserve"> - смена навесных замков - 1368 руб.</t>
  </si>
  <si>
    <t xml:space="preserve"> - замеры сопротивления изоляции проводов - 597330 руб.</t>
  </si>
  <si>
    <t xml:space="preserve"> - аварийные работы - 29340 руб.</t>
  </si>
  <si>
    <t xml:space="preserve"> - косметический ремонт подъездов - 19304 руб.</t>
  </si>
  <si>
    <t xml:space="preserve"> - установка почтовых ящиков - 18004 руб.</t>
  </si>
  <si>
    <t xml:space="preserve"> - установка стенда информации - 5530 руб.</t>
  </si>
  <si>
    <t xml:space="preserve"> - прочие работы - 1032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</si>
  <si>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мкр.Сертолово, ул. Молодцова, д. 1</t>
  </si>
  <si>
    <t>Модернизация лифтового оборудования</t>
  </si>
  <si>
    <t>Ремонт лифтовых помещений</t>
  </si>
  <si>
    <t>Экспертиза лифтового оборудования</t>
  </si>
  <si>
    <t>Технический надзор</t>
  </si>
  <si>
    <t>Начислено, руб.</t>
  </si>
  <si>
    <t>Оплачено населением, руб.</t>
  </si>
  <si>
    <t>Задолженность населения, руб.</t>
  </si>
  <si>
    <t>Задолженность,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</si>
</sst>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" fontId="9" fillId="0" borderId="27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43" fontId="15" fillId="0" borderId="20" xfId="59" applyFont="1" applyBorder="1" applyAlignment="1">
      <alignment horizontal="center"/>
    </xf>
    <xf numFmtId="43" fontId="15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53" customWidth="1"/>
    <col min="4" max="4" width="11.375" style="53" customWidth="1"/>
    <col min="5" max="5" width="14.875" style="53" customWidth="1"/>
    <col min="6" max="6" width="12.875" style="53" customWidth="1"/>
    <col min="7" max="7" width="11.00390625" style="53" customWidth="1"/>
    <col min="8" max="8" width="38.625" style="53" customWidth="1"/>
  </cols>
  <sheetData>
    <row r="1" spans="3:8" ht="12.75" customHeight="1" hidden="1">
      <c r="C1" s="32"/>
      <c r="D1" s="32"/>
      <c r="E1" s="32"/>
      <c r="F1" s="32"/>
      <c r="G1" s="32"/>
      <c r="H1" s="32"/>
    </row>
    <row r="2" spans="3:8" ht="13.5" customHeight="1" hidden="1" thickBot="1">
      <c r="C2" s="32"/>
      <c r="D2" s="32" t="s">
        <v>0</v>
      </c>
      <c r="E2" s="32"/>
      <c r="F2" s="32"/>
      <c r="G2" s="32"/>
      <c r="H2" s="32"/>
    </row>
    <row r="3" spans="3:8" ht="13.5" customHeight="1" hidden="1" thickBot="1">
      <c r="C3" s="33"/>
      <c r="D3" s="34"/>
      <c r="E3" s="34"/>
      <c r="F3" s="34"/>
      <c r="G3" s="34"/>
      <c r="H3" s="35"/>
    </row>
    <row r="4" spans="3:8" ht="12.75" customHeight="1" hidden="1">
      <c r="C4" s="36"/>
      <c r="D4" s="37"/>
      <c r="E4" s="37"/>
      <c r="F4" s="37"/>
      <c r="G4" s="37"/>
      <c r="H4" s="37"/>
    </row>
    <row r="5" spans="3:8" ht="14.25">
      <c r="C5" s="59" t="s">
        <v>1</v>
      </c>
      <c r="D5" s="59"/>
      <c r="E5" s="59"/>
      <c r="F5" s="59"/>
      <c r="G5" s="59"/>
      <c r="H5" s="59"/>
    </row>
    <row r="6" spans="3:8" ht="12.75">
      <c r="C6" s="60" t="s">
        <v>2</v>
      </c>
      <c r="D6" s="60"/>
      <c r="E6" s="60"/>
      <c r="F6" s="60"/>
      <c r="G6" s="60"/>
      <c r="H6" s="60"/>
    </row>
    <row r="7" spans="3:8" ht="13.5" thickBot="1">
      <c r="C7" s="60" t="s">
        <v>40</v>
      </c>
      <c r="D7" s="60"/>
      <c r="E7" s="60"/>
      <c r="F7" s="60"/>
      <c r="G7" s="60"/>
      <c r="H7" s="60"/>
    </row>
    <row r="8" spans="3:8" ht="6" customHeight="1" hidden="1" thickBot="1">
      <c r="C8" s="61"/>
      <c r="D8" s="61"/>
      <c r="E8" s="61"/>
      <c r="F8" s="61"/>
      <c r="G8" s="61"/>
      <c r="H8" s="61"/>
    </row>
    <row r="9" spans="3:8" ht="48" customHeight="1" thickBot="1">
      <c r="C9" s="38" t="s">
        <v>3</v>
      </c>
      <c r="D9" s="40" t="s">
        <v>41</v>
      </c>
      <c r="E9" s="40" t="s">
        <v>42</v>
      </c>
      <c r="F9" s="40" t="s">
        <v>43</v>
      </c>
      <c r="G9" s="40" t="s">
        <v>44</v>
      </c>
      <c r="H9" s="39" t="s">
        <v>27</v>
      </c>
    </row>
    <row r="10" spans="3:8" ht="12" customHeight="1" thickBot="1">
      <c r="C10" s="62" t="s">
        <v>4</v>
      </c>
      <c r="D10" s="63"/>
      <c r="E10" s="63"/>
      <c r="F10" s="63"/>
      <c r="G10" s="63"/>
      <c r="H10" s="64"/>
    </row>
    <row r="11" spans="3:8" ht="13.5" customHeight="1" thickBot="1">
      <c r="C11" s="41" t="s">
        <v>5</v>
      </c>
      <c r="D11" s="42">
        <f>1728841.23-62873.17</f>
        <v>1665968.06</v>
      </c>
      <c r="E11" s="42">
        <v>1432883.02</v>
      </c>
      <c r="F11" s="42">
        <f>2421517.67+297895.84</f>
        <v>2719413.51</v>
      </c>
      <c r="G11" s="73">
        <f>+D11-E11</f>
        <v>233085.04000000004</v>
      </c>
      <c r="H11" s="65" t="s">
        <v>45</v>
      </c>
    </row>
    <row r="12" spans="3:8" ht="13.5" customHeight="1" thickBot="1">
      <c r="C12" s="41" t="s">
        <v>6</v>
      </c>
      <c r="D12" s="43">
        <f>1291070.21-96564.8</f>
        <v>1194505.41</v>
      </c>
      <c r="E12" s="43">
        <v>1044528.9</v>
      </c>
      <c r="F12" s="43">
        <f>1492401.25-297895.84</f>
        <v>1194505.41</v>
      </c>
      <c r="G12" s="73">
        <f>+D12-E12</f>
        <v>149976.5099999999</v>
      </c>
      <c r="H12" s="66"/>
    </row>
    <row r="13" spans="3:8" ht="13.5" customHeight="1" thickBot="1">
      <c r="C13" s="41" t="s">
        <v>7</v>
      </c>
      <c r="D13" s="43">
        <f>462174.06-18153.94</f>
        <v>444020.12</v>
      </c>
      <c r="E13" s="43">
        <v>389924.77</v>
      </c>
      <c r="F13" s="74">
        <v>505195.9</v>
      </c>
      <c r="G13" s="73">
        <f>+D13-E13</f>
        <v>54095.34999999998</v>
      </c>
      <c r="H13" s="65" t="s">
        <v>46</v>
      </c>
    </row>
    <row r="14" spans="3:8" ht="13.5" customHeight="1" thickBot="1">
      <c r="C14" s="41" t="s">
        <v>8</v>
      </c>
      <c r="D14" s="43">
        <f>116506.86-8965.81+154533.32-6003.88</f>
        <v>256070.49</v>
      </c>
      <c r="E14" s="43">
        <f>130437.04+93092.59</f>
        <v>223529.63</v>
      </c>
      <c r="F14" s="43">
        <f>168959.15+128832.96</f>
        <v>297792.11</v>
      </c>
      <c r="G14" s="73">
        <f>+D14-E14</f>
        <v>32540.859999999986</v>
      </c>
      <c r="H14" s="67"/>
    </row>
    <row r="15" spans="3:8" ht="13.5" thickBot="1">
      <c r="C15" s="41" t="s">
        <v>9</v>
      </c>
      <c r="D15" s="44">
        <f>SUM(D11:D14)</f>
        <v>3560564.08</v>
      </c>
      <c r="E15" s="44">
        <f>SUM(E11:E14)</f>
        <v>3090866.32</v>
      </c>
      <c r="F15" s="44">
        <f>SUM(F11:F14)</f>
        <v>4716906.930000001</v>
      </c>
      <c r="G15" s="75">
        <f>D15-E15</f>
        <v>469697.76000000024</v>
      </c>
      <c r="H15" s="45"/>
    </row>
    <row r="16" spans="3:8" ht="13.5" customHeight="1" thickBot="1">
      <c r="C16" s="68" t="s">
        <v>10</v>
      </c>
      <c r="D16" s="68"/>
      <c r="E16" s="68"/>
      <c r="F16" s="68"/>
      <c r="G16" s="68"/>
      <c r="H16" s="68"/>
    </row>
    <row r="17" spans="3:8" ht="13.5" thickBot="1">
      <c r="C17" s="76" t="s">
        <v>47</v>
      </c>
      <c r="D17" s="47">
        <f>1299498.48+70.09</f>
        <v>1299568.57</v>
      </c>
      <c r="E17" s="47">
        <v>1145179.66</v>
      </c>
      <c r="F17" s="47">
        <v>1657986.47</v>
      </c>
      <c r="G17" s="47">
        <f>+D17-E17</f>
        <v>154388.91000000015</v>
      </c>
      <c r="H17" s="77"/>
    </row>
    <row r="18" spans="3:8" ht="13.5" thickBot="1">
      <c r="C18" s="41" t="s">
        <v>11</v>
      </c>
      <c r="D18" s="42">
        <f>679913.84+43.76</f>
        <v>679957.6</v>
      </c>
      <c r="E18" s="42">
        <v>614645.33</v>
      </c>
      <c r="F18" s="42">
        <v>679581</v>
      </c>
      <c r="G18" s="47">
        <f>+D18-E18</f>
        <v>65312.27000000002</v>
      </c>
      <c r="H18" s="1" t="s">
        <v>48</v>
      </c>
    </row>
    <row r="19" spans="3:8" ht="13.5" thickBot="1">
      <c r="C19" s="46" t="s">
        <v>12</v>
      </c>
      <c r="D19" s="42">
        <f>278159.39-83.13+83400</f>
        <v>361476.26</v>
      </c>
      <c r="E19" s="42">
        <f>232828.94+83400</f>
        <v>316228.94</v>
      </c>
      <c r="F19" s="42">
        <v>647400</v>
      </c>
      <c r="G19" s="47">
        <f aca="true" t="shared" si="0" ref="G19:G25">+D19-E19</f>
        <v>45247.32000000001</v>
      </c>
      <c r="H19" s="1" t="s">
        <v>49</v>
      </c>
    </row>
    <row r="20" spans="3:8" ht="23.25" thickBot="1">
      <c r="C20" s="46" t="s">
        <v>50</v>
      </c>
      <c r="D20" s="42">
        <v>4032.45</v>
      </c>
      <c r="E20" s="42">
        <v>3205.26</v>
      </c>
      <c r="F20" s="42">
        <v>4032.45</v>
      </c>
      <c r="G20" s="47">
        <f t="shared" si="0"/>
        <v>827.1899999999996</v>
      </c>
      <c r="H20" s="1" t="s">
        <v>51</v>
      </c>
    </row>
    <row r="21" spans="3:8" ht="23.25" thickBot="1">
      <c r="C21" s="41" t="s">
        <v>13</v>
      </c>
      <c r="D21" s="42">
        <f>256088.65-20791.38</f>
        <v>235297.27</v>
      </c>
      <c r="E21" s="42">
        <v>209784.54</v>
      </c>
      <c r="F21" s="42">
        <f>27137.68*7+14723.9*7</f>
        <v>293031.06</v>
      </c>
      <c r="G21" s="47">
        <f t="shared" si="0"/>
        <v>25512.72999999998</v>
      </c>
      <c r="H21" s="1" t="s">
        <v>52</v>
      </c>
    </row>
    <row r="22" spans="3:8" ht="34.5" thickBot="1">
      <c r="C22" s="41" t="s">
        <v>14</v>
      </c>
      <c r="D22" s="42">
        <f>223963.52+12.95</f>
        <v>223976.47</v>
      </c>
      <c r="E22" s="42">
        <v>199268.93</v>
      </c>
      <c r="F22" s="42">
        <f>341421.82+35997.39</f>
        <v>377419.21</v>
      </c>
      <c r="G22" s="47">
        <f t="shared" si="0"/>
        <v>24707.540000000008</v>
      </c>
      <c r="H22" s="1" t="s">
        <v>53</v>
      </c>
    </row>
    <row r="23" spans="3:8" ht="26.25" customHeight="1" thickBot="1">
      <c r="C23" s="41" t="s">
        <v>15</v>
      </c>
      <c r="D23" s="43">
        <f>19869.76-3615.99</f>
        <v>16253.769999999999</v>
      </c>
      <c r="E23" s="43">
        <v>14224.79</v>
      </c>
      <c r="F23" s="43"/>
      <c r="G23" s="47">
        <f t="shared" si="0"/>
        <v>2028.9799999999977</v>
      </c>
      <c r="H23" s="1" t="s">
        <v>54</v>
      </c>
    </row>
    <row r="24" spans="3:8" ht="37.5" customHeight="1" hidden="1" thickBot="1">
      <c r="C24" s="41" t="s">
        <v>39</v>
      </c>
      <c r="D24" s="43">
        <v>0</v>
      </c>
      <c r="E24" s="43">
        <v>0</v>
      </c>
      <c r="F24" s="43"/>
      <c r="G24" s="47">
        <f t="shared" si="0"/>
        <v>0</v>
      </c>
      <c r="H24" s="1"/>
    </row>
    <row r="25" spans="3:8" ht="24.75" customHeight="1" hidden="1" thickBot="1">
      <c r="C25" s="41" t="s">
        <v>16</v>
      </c>
      <c r="D25" s="43"/>
      <c r="E25" s="43"/>
      <c r="F25" s="43"/>
      <c r="G25" s="47">
        <f t="shared" si="0"/>
        <v>0</v>
      </c>
      <c r="H25" s="1" t="s">
        <v>17</v>
      </c>
    </row>
    <row r="26" spans="3:8" s="49" customFormat="1" ht="17.25" customHeight="1" thickBot="1">
      <c r="C26" s="41" t="s">
        <v>9</v>
      </c>
      <c r="D26" s="44">
        <f>SUM(D17:D25)</f>
        <v>2820562.39</v>
      </c>
      <c r="E26" s="44">
        <f>SUM(E17:E25)</f>
        <v>2502537.4499999997</v>
      </c>
      <c r="F26" s="44">
        <f>SUM(F17:F25)</f>
        <v>3659450.19</v>
      </c>
      <c r="G26" s="75">
        <f>D26-E26</f>
        <v>318024.9400000004</v>
      </c>
      <c r="H26" s="48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50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 thickBot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4.25" customHeight="1">
      <c r="C35" s="51" t="s">
        <v>55</v>
      </c>
      <c r="D35" s="51"/>
      <c r="E35" s="51"/>
      <c r="F35" s="51"/>
      <c r="G35" s="52">
        <f>G15+G26</f>
        <v>787722.7000000007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9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125" style="0" customWidth="1"/>
  </cols>
  <sheetData>
    <row r="4" spans="1:6" ht="12.75">
      <c r="A4" s="69" t="s">
        <v>18</v>
      </c>
      <c r="B4" s="69"/>
      <c r="C4" s="69"/>
      <c r="D4" s="69"/>
      <c r="E4" s="69"/>
      <c r="F4" s="69"/>
    </row>
    <row r="5" spans="1:6" ht="12.75">
      <c r="A5" s="69" t="s">
        <v>19</v>
      </c>
      <c r="B5" s="69"/>
      <c r="C5" s="69"/>
      <c r="D5" s="69"/>
      <c r="E5" s="69"/>
      <c r="F5" s="69"/>
    </row>
    <row r="6" spans="1:6" ht="12.75">
      <c r="A6" s="69" t="s">
        <v>56</v>
      </c>
      <c r="B6" s="69"/>
      <c r="C6" s="69"/>
      <c r="D6" s="69"/>
      <c r="E6" s="69"/>
      <c r="F6" s="69"/>
    </row>
    <row r="7" spans="1:6" ht="38.25">
      <c r="A7" s="54" t="s">
        <v>20</v>
      </c>
      <c r="B7" s="54" t="s">
        <v>57</v>
      </c>
      <c r="C7" s="54" t="s">
        <v>58</v>
      </c>
      <c r="D7" s="54" t="s">
        <v>59</v>
      </c>
      <c r="E7" s="54" t="s">
        <v>60</v>
      </c>
      <c r="F7" s="54" t="s">
        <v>61</v>
      </c>
    </row>
    <row r="8" spans="1:6" ht="15">
      <c r="A8" s="55" t="s">
        <v>21</v>
      </c>
      <c r="B8" s="55">
        <v>679914</v>
      </c>
      <c r="C8" s="55">
        <v>614645</v>
      </c>
      <c r="D8" s="55">
        <f>B8-C8</f>
        <v>65269</v>
      </c>
      <c r="E8" s="55">
        <v>679584</v>
      </c>
      <c r="F8" s="55">
        <f>(C8-E8)*-1</f>
        <v>64939</v>
      </c>
    </row>
    <row r="10" ht="15">
      <c r="A10" t="s">
        <v>62</v>
      </c>
    </row>
    <row r="11" spans="1:3" ht="12.75">
      <c r="A11" t="s">
        <v>63</v>
      </c>
      <c r="C11" s="13"/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40.25390625" style="0" customWidth="1"/>
    <col min="4" max="4" width="18.75390625" style="0" customWidth="1"/>
    <col min="5" max="5" width="20.25390625" style="0" customWidth="1"/>
    <col min="6" max="6" width="20.875" style="0" customWidth="1"/>
    <col min="7" max="7" width="20.625" style="0" hidden="1" customWidth="1"/>
  </cols>
  <sheetData>
    <row r="1" spans="1:7" ht="30.75" customHeight="1">
      <c r="A1" s="70" t="s">
        <v>72</v>
      </c>
      <c r="B1" s="78"/>
      <c r="C1" s="78"/>
      <c r="D1" s="78"/>
      <c r="E1" s="78"/>
      <c r="F1" s="78"/>
      <c r="G1" s="3"/>
    </row>
    <row r="2" spans="1:6" ht="29.25" customHeight="1" thickBot="1">
      <c r="A2" s="79"/>
      <c r="B2" s="79"/>
      <c r="C2" s="79"/>
      <c r="D2" s="79"/>
      <c r="E2" s="79"/>
      <c r="F2" s="79"/>
    </row>
    <row r="3" spans="1:7" ht="13.5" thickBot="1">
      <c r="A3" s="4"/>
      <c r="B3" s="5"/>
      <c r="C3" s="6"/>
      <c r="D3" s="5"/>
      <c r="E3" s="71" t="s">
        <v>22</v>
      </c>
      <c r="F3" s="72"/>
      <c r="G3" s="5"/>
    </row>
    <row r="4" spans="1:7" ht="12.75">
      <c r="A4" s="7" t="s">
        <v>23</v>
      </c>
      <c r="B4" s="8" t="s">
        <v>24</v>
      </c>
      <c r="C4" s="9" t="s">
        <v>25</v>
      </c>
      <c r="D4" s="10" t="s">
        <v>26</v>
      </c>
      <c r="E4" s="10"/>
      <c r="F4" s="10"/>
      <c r="G4" s="10" t="s">
        <v>27</v>
      </c>
    </row>
    <row r="5" spans="1:7" ht="12.75">
      <c r="A5" s="7" t="s">
        <v>28</v>
      </c>
      <c r="B5" s="8"/>
      <c r="C5" s="9"/>
      <c r="D5" s="8" t="s">
        <v>29</v>
      </c>
      <c r="F5" s="10"/>
      <c r="G5" s="8"/>
    </row>
    <row r="6" spans="1:7" ht="12.75">
      <c r="A6" s="7"/>
      <c r="B6" s="8"/>
      <c r="C6" s="9"/>
      <c r="D6" s="8"/>
      <c r="E6" s="8" t="s">
        <v>30</v>
      </c>
      <c r="F6" s="8" t="s">
        <v>31</v>
      </c>
      <c r="G6" s="8"/>
    </row>
    <row r="7" spans="1:7" ht="12.75">
      <c r="A7" s="7"/>
      <c r="B7" s="8"/>
      <c r="C7" s="9"/>
      <c r="D7" s="11"/>
      <c r="E7" s="8" t="s">
        <v>32</v>
      </c>
      <c r="F7" s="8" t="s">
        <v>33</v>
      </c>
      <c r="G7" s="11"/>
    </row>
    <row r="8" spans="1:7" ht="12.75">
      <c r="A8" s="12"/>
      <c r="B8" s="11"/>
      <c r="C8" s="13"/>
      <c r="D8" s="11"/>
      <c r="E8" s="11"/>
      <c r="F8" s="8" t="s">
        <v>34</v>
      </c>
      <c r="G8" s="11"/>
    </row>
    <row r="9" spans="1:7" ht="13.5" thickBot="1">
      <c r="A9" s="14"/>
      <c r="B9" s="15"/>
      <c r="C9" s="16"/>
      <c r="D9" s="15"/>
      <c r="E9" s="15"/>
      <c r="F9" s="15"/>
      <c r="G9" s="15"/>
    </row>
    <row r="10" spans="1:7" ht="12.75">
      <c r="A10" s="5"/>
      <c r="B10" s="17"/>
      <c r="C10" s="17"/>
      <c r="D10" s="17"/>
      <c r="E10" s="17"/>
      <c r="F10" s="17"/>
      <c r="G10" s="17"/>
    </row>
    <row r="11" spans="1:7" ht="12.75" customHeight="1">
      <c r="A11" s="8">
        <v>1</v>
      </c>
      <c r="B11" s="18" t="s">
        <v>35</v>
      </c>
      <c r="C11" s="80"/>
      <c r="D11" s="56"/>
      <c r="E11" s="19"/>
      <c r="F11" s="56"/>
      <c r="G11" s="19"/>
    </row>
    <row r="12" spans="1:7" ht="12.75">
      <c r="A12" s="8"/>
      <c r="B12" s="18"/>
      <c r="C12" s="19" t="s">
        <v>73</v>
      </c>
      <c r="D12" s="56">
        <f>1719*7</f>
        <v>12033</v>
      </c>
      <c r="E12" s="19">
        <f>D12*0.05</f>
        <v>601.65</v>
      </c>
      <c r="F12" s="56">
        <f>+D12-E12</f>
        <v>11431.35</v>
      </c>
      <c r="G12" s="19"/>
    </row>
    <row r="13" spans="1:7" ht="12.75">
      <c r="A13" s="8"/>
      <c r="B13" s="18"/>
      <c r="C13" s="19" t="s">
        <v>74</v>
      </c>
      <c r="D13" s="56">
        <v>552.3</v>
      </c>
      <c r="E13" s="19">
        <f>D13*0.05</f>
        <v>27.615</v>
      </c>
      <c r="F13" s="56">
        <f>+D13-E13</f>
        <v>524.685</v>
      </c>
      <c r="G13" s="19"/>
    </row>
    <row r="14" spans="1:7" ht="12.75">
      <c r="A14" s="8"/>
      <c r="B14" s="18"/>
      <c r="C14" s="19" t="s">
        <v>75</v>
      </c>
      <c r="D14" s="56">
        <v>193.118</v>
      </c>
      <c r="E14" s="19">
        <f>D14*0.05</f>
        <v>9.6559</v>
      </c>
      <c r="F14" s="56">
        <f>+D14-E14</f>
        <v>183.4621</v>
      </c>
      <c r="G14" s="19"/>
    </row>
    <row r="15" spans="1:7" ht="12.75">
      <c r="A15" s="8"/>
      <c r="B15" s="18"/>
      <c r="C15" s="19" t="s">
        <v>76</v>
      </c>
      <c r="D15" s="56">
        <f>168.46+7.73</f>
        <v>176.19</v>
      </c>
      <c r="E15" s="19">
        <f>D15*0.05</f>
        <v>8.8095</v>
      </c>
      <c r="F15" s="56">
        <f>+D15-E15</f>
        <v>167.38049999999998</v>
      </c>
      <c r="G15" s="19"/>
    </row>
    <row r="16" spans="1:7" ht="12.75">
      <c r="A16" s="8"/>
      <c r="B16" s="18"/>
      <c r="C16" s="19"/>
      <c r="D16" s="57"/>
      <c r="E16" s="21"/>
      <c r="F16" s="56"/>
      <c r="G16" s="20"/>
    </row>
    <row r="17" spans="1:7" ht="12.75">
      <c r="A17" s="8"/>
      <c r="B17" s="18"/>
      <c r="C17" s="25" t="s">
        <v>36</v>
      </c>
      <c r="D17" s="58">
        <f>SUM(D11:D16)</f>
        <v>12954.608</v>
      </c>
      <c r="E17" s="81">
        <f>+E12+E13+E15+E14</f>
        <v>647.7303999999999</v>
      </c>
      <c r="F17" s="58">
        <f>+D17-E17</f>
        <v>12306.8776</v>
      </c>
      <c r="G17" s="19"/>
    </row>
    <row r="18" spans="1:7" ht="13.5" thickBot="1">
      <c r="A18" s="21"/>
      <c r="B18" s="22"/>
      <c r="C18" s="20"/>
      <c r="D18" s="20"/>
      <c r="E18" s="20"/>
      <c r="F18" s="20"/>
      <c r="G18" s="20"/>
    </row>
    <row r="19" spans="1:7" ht="12.75">
      <c r="A19" s="5"/>
      <c r="B19" s="17"/>
      <c r="C19" s="23"/>
      <c r="D19" s="23"/>
      <c r="E19" s="23"/>
      <c r="F19" s="23"/>
      <c r="G19" s="23"/>
    </row>
    <row r="20" spans="1:7" ht="12.75">
      <c r="A20" s="11"/>
      <c r="B20" s="24" t="s">
        <v>9</v>
      </c>
      <c r="C20" s="25"/>
      <c r="D20" s="26">
        <f>D17</f>
        <v>12954.608</v>
      </c>
      <c r="E20" s="82">
        <f>+E17</f>
        <v>647.7303999999999</v>
      </c>
      <c r="F20" s="83">
        <f>+D20-E20</f>
        <v>12306.8776</v>
      </c>
      <c r="G20" s="19"/>
    </row>
    <row r="21" spans="1:7" ht="13.5" thickBot="1">
      <c r="A21" s="15"/>
      <c r="B21" s="27"/>
      <c r="C21" s="28"/>
      <c r="D21" s="29"/>
      <c r="E21" s="29"/>
      <c r="F21" s="29"/>
      <c r="G21" s="29"/>
    </row>
    <row r="24" spans="1:6" ht="30">
      <c r="A24" s="30" t="s">
        <v>37</v>
      </c>
      <c r="B24" s="30" t="s">
        <v>77</v>
      </c>
      <c r="C24" s="30" t="s">
        <v>78</v>
      </c>
      <c r="D24" s="30" t="s">
        <v>79</v>
      </c>
      <c r="E24" s="30" t="s">
        <v>38</v>
      </c>
      <c r="F24" s="30" t="s">
        <v>80</v>
      </c>
    </row>
    <row r="25" spans="1:6" ht="15">
      <c r="A25" s="31">
        <v>1</v>
      </c>
      <c r="B25" s="31">
        <v>361476</v>
      </c>
      <c r="C25" s="31">
        <v>316229</v>
      </c>
      <c r="D25" s="31">
        <f>+B25-C25</f>
        <v>45247</v>
      </c>
      <c r="E25" s="31">
        <v>647400</v>
      </c>
      <c r="F25" s="31">
        <f>+E25-C25</f>
        <v>331171</v>
      </c>
    </row>
  </sheetData>
  <sheetProtection/>
  <mergeCells count="2">
    <mergeCell ref="A1:F2"/>
    <mergeCell ref="E3:F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2011-03-25T07:18:17Z</dcterms:created>
  <dcterms:modified xsi:type="dcterms:W3CDTF">2012-04-28T07:10:43Z</dcterms:modified>
  <cp:category/>
  <cp:version/>
  <cp:contentType/>
  <cp:contentStatus/>
</cp:coreProperties>
</file>