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<sst xmlns="http://schemas.openxmlformats.org/spreadsheetml/2006/main" count="99" uniqueCount="91">
  <si>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</si>
  <si>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</si>
  <si>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</si>
  <si>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</si>
  <si>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</si>
  <si>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</si>
  <si>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</si>
  <si>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</si>
  <si>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</si>
  <si>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</si>
  <si>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</si>
  <si>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</si>
  <si>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</si>
  <si>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</si>
  <si>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</si>
  <si>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</si>
  <si>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</si>
  <si>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Н/2008-11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</si>
  <si>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</si>
  <si>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</si>
  <si>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</si>
  <si>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</si>
  <si>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</si>
  <si>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</si>
  <si>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</si>
  <si>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</si>
  <si>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</si>
  <si>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</si>
  <si>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</si>
  <si>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</si>
  <si>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</si>
  <si>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</si>
  <si>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</si>
  <si>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</si>
  <si>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</si>
  <si>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</si>
  <si>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</si>
  <si>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</si>
  <si>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</si>
  <si>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</si>
  <si>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</si>
  <si>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</si>
  <si>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</si>
  <si>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</si>
  <si>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</si>
  <si>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</si>
  <si>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</si>
  <si>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</si>
  <si>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д.2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</si>
  <si>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</si>
  <si>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</si>
  <si>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</si>
  <si>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</si>
  <si>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</si>
  <si>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</si>
  <si>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2  по ул. Центральная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</si>
  <si>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</si>
  <si>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</si>
  <si>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</si>
  <si>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</si>
  <si>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</si>
  <si>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</si>
  <si>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</si>
  <si>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</si>
  <si>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</si>
  <si>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</si>
  <si>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</si>
  <si>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</si>
  <si>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</si>
  <si>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</si>
  <si>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2 по ул. Центральная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</si>
  <si>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</si>
  <si>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</si>
  <si>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</si>
  <si>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</si>
  <si>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367.87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</si>
  <si>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- 4 шт.</t>
  </si>
  <si>
    <t xml:space="preserve"> - устройство пандусов - 15.72 м2</t>
  </si>
  <si>
    <t xml:space="preserve"> - ремонт запорной арматуры - 1 шт.</t>
  </si>
  <si>
    <t xml:space="preserve"> - ремонт канализации - 13.5 м</t>
  </si>
  <si>
    <t xml:space="preserve"> - проверка сопротивления изоляции - 3+грщ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</si>
  <si>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</si>
  <si>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</si>
  <si>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Центральная, д. 2</t>
  </si>
  <si>
    <t>Капитальный ремонт межпанельных швов</t>
  </si>
  <si>
    <t>124 м.п.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</si>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</sst>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5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/>
    </xf>
    <xf numFmtId="4" fontId="19" fillId="0" borderId="29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9" xfId="0" applyBorder="1" applyAlignment="1">
      <alignment/>
    </xf>
    <xf numFmtId="4" fontId="19" fillId="0" borderId="29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29" xfId="0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0" fillId="33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125" style="33" customWidth="1"/>
    <col min="4" max="4" width="14.125" style="33" customWidth="1"/>
    <col min="5" max="5" width="12.25390625" style="33" customWidth="1"/>
    <col min="6" max="6" width="14.375" style="33" customWidth="1"/>
    <col min="7" max="7" width="13.00390625" style="33" customWidth="1"/>
    <col min="8" max="8" width="14.875" style="33" customWidth="1"/>
    <col min="9" max="9" width="22.75390625" style="33" customWidth="1"/>
    <col min="10" max="10" width="12.25390625" style="0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91" t="s">
        <v>1</v>
      </c>
      <c r="D5" s="91"/>
      <c r="E5" s="91"/>
      <c r="F5" s="91"/>
      <c r="G5" s="91"/>
      <c r="H5" s="91"/>
      <c r="I5" s="91"/>
    </row>
    <row r="6" spans="3:9" ht="12.75">
      <c r="C6" s="92" t="s">
        <v>2</v>
      </c>
      <c r="D6" s="92"/>
      <c r="E6" s="92"/>
      <c r="F6" s="92"/>
      <c r="G6" s="92"/>
      <c r="H6" s="92"/>
      <c r="I6" s="92"/>
    </row>
    <row r="7" spans="3:9" ht="13.5" thickBot="1">
      <c r="C7" s="92" t="s">
        <v>55</v>
      </c>
      <c r="D7" s="92"/>
      <c r="E7" s="92"/>
      <c r="F7" s="92"/>
      <c r="G7" s="92"/>
      <c r="H7" s="92"/>
      <c r="I7" s="92"/>
    </row>
    <row r="8" spans="3:9" ht="6" customHeight="1" hidden="1" thickBot="1">
      <c r="C8" s="93"/>
      <c r="D8" s="93"/>
      <c r="E8" s="93"/>
      <c r="F8" s="93"/>
      <c r="G8" s="93"/>
      <c r="H8" s="93"/>
      <c r="I8" s="93"/>
    </row>
    <row r="9" spans="3:9" ht="42" customHeight="1" thickBot="1">
      <c r="C9" s="8" t="s">
        <v>3</v>
      </c>
      <c r="D9" s="9" t="s">
        <v>56</v>
      </c>
      <c r="E9" s="10" t="s">
        <v>57</v>
      </c>
      <c r="F9" s="10" t="s">
        <v>58</v>
      </c>
      <c r="G9" s="10" t="s">
        <v>4</v>
      </c>
      <c r="H9" s="10" t="s">
        <v>59</v>
      </c>
      <c r="I9" s="8" t="s">
        <v>5</v>
      </c>
    </row>
    <row r="10" spans="3:9" ht="12" customHeight="1" thickBot="1">
      <c r="C10" s="94" t="s">
        <v>6</v>
      </c>
      <c r="D10" s="95"/>
      <c r="E10" s="95"/>
      <c r="F10" s="95"/>
      <c r="G10" s="95"/>
      <c r="H10" s="95"/>
      <c r="I10" s="96"/>
    </row>
    <row r="11" spans="3:9" ht="13.5" customHeight="1" thickBot="1">
      <c r="C11" s="11" t="s">
        <v>7</v>
      </c>
      <c r="D11" s="12">
        <f>46958.21-13.07</f>
        <v>46945.14</v>
      </c>
      <c r="E11" s="13">
        <f>990243.92+36401.4+103185.75</f>
        <v>1129831.07</v>
      </c>
      <c r="F11" s="13">
        <f>1073151.62+36401.4-360.78</f>
        <v>1109192.24</v>
      </c>
      <c r="G11" s="13">
        <f>+F11</f>
        <v>1109192.24</v>
      </c>
      <c r="H11" s="13">
        <f>+D11+E11-F11</f>
        <v>67583.96999999997</v>
      </c>
      <c r="I11" s="86" t="s">
        <v>8</v>
      </c>
    </row>
    <row r="12" spans="3:9" ht="13.5" customHeight="1" thickBot="1">
      <c r="C12" s="11" t="s">
        <v>9</v>
      </c>
      <c r="D12" s="12">
        <f>44954.25-4767.9</f>
        <v>40186.35</v>
      </c>
      <c r="E12" s="14">
        <f>859699.2+33816.08-20793.39</f>
        <v>872721.8899999999</v>
      </c>
      <c r="F12" s="14">
        <f>804464.14+33816.08+390.72</f>
        <v>838670.94</v>
      </c>
      <c r="G12" s="13">
        <f>+F12</f>
        <v>838670.94</v>
      </c>
      <c r="H12" s="13">
        <f>+D12+E12-F12</f>
        <v>74237.29999999993</v>
      </c>
      <c r="I12" s="90"/>
    </row>
    <row r="13" spans="3:9" ht="13.5" customHeight="1" thickBot="1">
      <c r="C13" s="11" t="s">
        <v>10</v>
      </c>
      <c r="D13" s="12">
        <f>13093.67-774.03</f>
        <v>12319.64</v>
      </c>
      <c r="E13" s="14">
        <f>289952.27+11776.34-2761.09</f>
        <v>298967.52</v>
      </c>
      <c r="F13" s="14">
        <f>280739.46+11776.34+219.72</f>
        <v>292735.52</v>
      </c>
      <c r="G13" s="13">
        <f>+F13</f>
        <v>292735.52</v>
      </c>
      <c r="H13" s="13">
        <f>+D13+E13-F13</f>
        <v>18551.640000000014</v>
      </c>
      <c r="I13" s="86" t="s">
        <v>11</v>
      </c>
    </row>
    <row r="14" spans="3:9" ht="13.5" customHeight="1" thickBot="1">
      <c r="C14" s="11" t="s">
        <v>12</v>
      </c>
      <c r="D14" s="12">
        <f>3057.92-290.33+4268.1-258.98</f>
        <v>6776.710000000001</v>
      </c>
      <c r="E14" s="14">
        <f>60897.25+2409.1-1492.6+96948.94+3937.53-923.19</f>
        <v>161777.03</v>
      </c>
      <c r="F14" s="14">
        <f>56999.64+2409.1+27.47+93796.18+3937.53+73.46</f>
        <v>157243.37999999998</v>
      </c>
      <c r="G14" s="13">
        <f>+F14</f>
        <v>157243.37999999998</v>
      </c>
      <c r="H14" s="13">
        <f>+D14+E14-F14</f>
        <v>11310.360000000015</v>
      </c>
      <c r="I14" s="87"/>
    </row>
    <row r="15" spans="3:9" ht="13.5" thickBot="1">
      <c r="C15" s="11" t="s">
        <v>13</v>
      </c>
      <c r="D15" s="15">
        <f>SUM(D11:D14)</f>
        <v>106227.84</v>
      </c>
      <c r="E15" s="15">
        <f>SUM(E11:E14)</f>
        <v>2463297.51</v>
      </c>
      <c r="F15" s="15">
        <f>SUM(F11:F14)</f>
        <v>2397842.08</v>
      </c>
      <c r="G15" s="15">
        <f>SUM(G11:G14)</f>
        <v>2397842.08</v>
      </c>
      <c r="H15" s="15">
        <f>SUM(H11:H14)</f>
        <v>171683.26999999993</v>
      </c>
      <c r="I15" s="16"/>
    </row>
    <row r="16" spans="3:9" ht="13.5" customHeight="1" thickBot="1">
      <c r="C16" s="88" t="s">
        <v>14</v>
      </c>
      <c r="D16" s="88"/>
      <c r="E16" s="88"/>
      <c r="F16" s="88"/>
      <c r="G16" s="88"/>
      <c r="H16" s="88"/>
      <c r="I16" s="88"/>
    </row>
    <row r="17" spans="3:9" ht="39.75" customHeight="1" thickBot="1">
      <c r="C17" s="17" t="s">
        <v>3</v>
      </c>
      <c r="D17" s="18" t="s">
        <v>56</v>
      </c>
      <c r="E17" s="72" t="s">
        <v>57</v>
      </c>
      <c r="F17" s="72" t="s">
        <v>58</v>
      </c>
      <c r="G17" s="72" t="s">
        <v>60</v>
      </c>
      <c r="H17" s="72" t="s">
        <v>59</v>
      </c>
      <c r="I17" s="18" t="s">
        <v>15</v>
      </c>
    </row>
    <row r="18" spans="3:9" ht="21" customHeight="1" thickBot="1">
      <c r="C18" s="8" t="s">
        <v>16</v>
      </c>
      <c r="D18" s="19">
        <f>23790.8-6.24</f>
        <v>23784.559999999998</v>
      </c>
      <c r="E18" s="20">
        <f>735665+75026.05</f>
        <v>810691.05</v>
      </c>
      <c r="F18" s="20">
        <f>714434.41+75056.05+421.96</f>
        <v>789912.42</v>
      </c>
      <c r="G18" s="20">
        <f>+F18</f>
        <v>789912.42</v>
      </c>
      <c r="H18" s="20">
        <f>+D18+E18-F18</f>
        <v>44563.19000000006</v>
      </c>
      <c r="I18" s="89" t="s">
        <v>17</v>
      </c>
    </row>
    <row r="19" spans="3:10" ht="16.5" customHeight="1" thickBot="1">
      <c r="C19" s="11" t="s">
        <v>18</v>
      </c>
      <c r="D19" s="12">
        <f>14854.95-3.9</f>
        <v>14851.050000000001</v>
      </c>
      <c r="E19" s="13">
        <f>276602.86+28208.86</f>
        <v>304811.72</v>
      </c>
      <c r="F19" s="13">
        <f>274084.6+28208.86+169.92</f>
        <v>302463.37999999995</v>
      </c>
      <c r="G19" s="21">
        <f>+F19</f>
        <v>302463.37999999995</v>
      </c>
      <c r="H19" s="20">
        <f aca="true" t="shared" si="0" ref="H19:H25">+D19+E19-F19</f>
        <v>17199.390000000014</v>
      </c>
      <c r="I19" s="90"/>
      <c r="J19" s="22"/>
    </row>
    <row r="20" spans="3:9" ht="13.5" thickBot="1">
      <c r="C20" s="17" t="s">
        <v>19</v>
      </c>
      <c r="D20" s="23"/>
      <c r="E20" s="13">
        <f>56569.83+906.18+1074.24</f>
        <v>58550.25</v>
      </c>
      <c r="F20" s="13">
        <f>46417.22+906.18+107.21</f>
        <v>47430.61</v>
      </c>
      <c r="G20" s="20">
        <f>93.76*1000+19.689*1000</f>
        <v>113449</v>
      </c>
      <c r="H20" s="20">
        <f t="shared" si="0"/>
        <v>11119.64</v>
      </c>
      <c r="I20" s="24"/>
    </row>
    <row r="21" spans="3:9" ht="13.5" thickBot="1">
      <c r="C21" s="11" t="s">
        <v>20</v>
      </c>
      <c r="D21" s="12">
        <f>5235.11-1.39</f>
        <v>5233.719999999999</v>
      </c>
      <c r="E21" s="13">
        <f>124126.19+12731.46</f>
        <v>136857.65</v>
      </c>
      <c r="F21" s="13">
        <f>121570.35+12731.46+71.76</f>
        <v>134373.57</v>
      </c>
      <c r="G21" s="20">
        <f>+F21</f>
        <v>134373.57</v>
      </c>
      <c r="H21" s="20">
        <f t="shared" si="0"/>
        <v>7717.799999999988</v>
      </c>
      <c r="I21" s="24" t="s">
        <v>61</v>
      </c>
    </row>
    <row r="22" spans="3:9" ht="13.5" thickBot="1">
      <c r="C22" s="11" t="s">
        <v>21</v>
      </c>
      <c r="D22" s="12">
        <f>4396.15-1.15</f>
        <v>4395</v>
      </c>
      <c r="E22" s="13">
        <f>113477.39+11571.98</f>
        <v>125049.37</v>
      </c>
      <c r="F22" s="13">
        <f>110874.16+11571.98+69.73</f>
        <v>122515.87</v>
      </c>
      <c r="G22" s="20">
        <f>+F22</f>
        <v>122515.87</v>
      </c>
      <c r="H22" s="20">
        <f t="shared" si="0"/>
        <v>6928.5</v>
      </c>
      <c r="I22" s="24" t="s">
        <v>22</v>
      </c>
    </row>
    <row r="23" spans="3:9" ht="26.25" customHeight="1" thickBot="1">
      <c r="C23" s="11" t="s">
        <v>23</v>
      </c>
      <c r="D23" s="12">
        <f>351.79-0.1</f>
        <v>351.69</v>
      </c>
      <c r="E23" s="14">
        <f>9674.43+986.41</f>
        <v>10660.84</v>
      </c>
      <c r="F23" s="14">
        <f>9436.63+986.41+5.96</f>
        <v>10428.999999999998</v>
      </c>
      <c r="G23" s="20">
        <f>+F23</f>
        <v>10428.999999999998</v>
      </c>
      <c r="H23" s="20">
        <f t="shared" si="0"/>
        <v>583.5300000000025</v>
      </c>
      <c r="I23" s="24" t="s">
        <v>24</v>
      </c>
    </row>
    <row r="24" spans="3:9" ht="37.5" customHeight="1" hidden="1" thickBot="1">
      <c r="C24" s="11" t="s">
        <v>62</v>
      </c>
      <c r="D24" s="12"/>
      <c r="E24" s="14"/>
      <c r="F24" s="14"/>
      <c r="G24" s="20">
        <f>+F24</f>
        <v>0</v>
      </c>
      <c r="H24" s="20">
        <f t="shared" si="0"/>
        <v>0</v>
      </c>
      <c r="I24" s="24"/>
    </row>
    <row r="25" spans="3:9" ht="18" customHeight="1" thickBot="1">
      <c r="C25" s="11" t="s">
        <v>25</v>
      </c>
      <c r="D25" s="12">
        <f>1181.77-0.32</f>
        <v>1181.45</v>
      </c>
      <c r="E25" s="14">
        <f>29658.52+3024.38</f>
        <v>32682.9</v>
      </c>
      <c r="F25" s="14">
        <f>29014.71+3024.38+18.21</f>
        <v>32057.3</v>
      </c>
      <c r="G25" s="20">
        <f>+F25</f>
        <v>32057.3</v>
      </c>
      <c r="H25" s="20">
        <f t="shared" si="0"/>
        <v>1807.0499999999993</v>
      </c>
      <c r="I25" s="24" t="s">
        <v>26</v>
      </c>
    </row>
    <row r="26" spans="3:9" s="26" customFormat="1" ht="17.25" customHeight="1" thickBot="1">
      <c r="C26" s="11" t="s">
        <v>13</v>
      </c>
      <c r="D26" s="15">
        <f>SUM(D18:D25)</f>
        <v>49797.47</v>
      </c>
      <c r="E26" s="15">
        <f>SUM(E18:E25)</f>
        <v>1479303.78</v>
      </c>
      <c r="F26" s="15">
        <f>SUM(F18:F25)</f>
        <v>1439182.1500000001</v>
      </c>
      <c r="G26" s="15">
        <f>SUM(G18:G25)</f>
        <v>1505200.5400000003</v>
      </c>
      <c r="H26" s="15">
        <f>SUM(H18:H25)</f>
        <v>89919.10000000006</v>
      </c>
      <c r="I26" s="25"/>
    </row>
    <row r="27" spans="3:9" ht="12.75" customHeight="1" hidden="1" thickBot="1">
      <c r="C27" s="29"/>
      <c r="D27" s="29"/>
      <c r="E27" s="29"/>
      <c r="F27" s="29"/>
      <c r="G27" s="29"/>
      <c r="H27" s="29"/>
      <c r="I27" s="29"/>
    </row>
    <row r="28" spans="3:9" ht="12.75" customHeight="1" hidden="1" thickBot="1">
      <c r="C28" s="29"/>
      <c r="D28" s="29"/>
      <c r="E28" s="73"/>
      <c r="F28" s="29"/>
      <c r="G28" s="29"/>
      <c r="H28" s="29"/>
      <c r="I28" s="29"/>
    </row>
    <row r="29" spans="3:9" ht="12.75" customHeight="1" hidden="1">
      <c r="C29" s="29"/>
      <c r="D29" s="29"/>
      <c r="E29" s="29"/>
      <c r="F29" s="29"/>
      <c r="G29" s="29"/>
      <c r="H29" s="29"/>
      <c r="I29" s="29"/>
    </row>
    <row r="30" spans="3:9" ht="12.75" customHeight="1" hidden="1">
      <c r="C30" s="29"/>
      <c r="D30" s="29"/>
      <c r="E30" s="29"/>
      <c r="F30" s="29"/>
      <c r="G30" s="29"/>
      <c r="H30" s="29"/>
      <c r="I30" s="29"/>
    </row>
    <row r="31" spans="3:9" ht="12.75" customHeight="1" hidden="1">
      <c r="C31" s="29"/>
      <c r="D31" s="29"/>
      <c r="E31" s="29"/>
      <c r="F31" s="29"/>
      <c r="G31" s="29"/>
      <c r="H31" s="29"/>
      <c r="I31" s="29"/>
    </row>
    <row r="32" spans="3:9" ht="12.75" customHeight="1" hidden="1">
      <c r="C32" s="29"/>
      <c r="D32" s="29"/>
      <c r="E32" s="29"/>
      <c r="F32" s="29"/>
      <c r="G32" s="29"/>
      <c r="H32" s="29"/>
      <c r="I32" s="29"/>
    </row>
    <row r="33" spans="3:9" ht="12.75" customHeight="1" hidden="1">
      <c r="C33" s="29"/>
      <c r="D33" s="29"/>
      <c r="E33" s="29"/>
      <c r="F33" s="29"/>
      <c r="G33" s="29"/>
      <c r="H33" s="29"/>
      <c r="I33" s="29"/>
    </row>
    <row r="34" spans="3:9" ht="12.75" customHeight="1" hidden="1">
      <c r="C34" s="29"/>
      <c r="D34" s="29"/>
      <c r="E34" s="29"/>
      <c r="F34" s="29"/>
      <c r="G34" s="29"/>
      <c r="H34" s="29"/>
      <c r="I34" s="29"/>
    </row>
    <row r="35" spans="3:9" ht="19.5" customHeight="1">
      <c r="C35" s="27" t="s">
        <v>63</v>
      </c>
      <c r="D35" s="27"/>
      <c r="E35" s="27"/>
      <c r="F35" s="27"/>
      <c r="G35" s="27"/>
      <c r="H35" s="28">
        <f>+H15+H26</f>
        <v>261602.37</v>
      </c>
      <c r="I35" s="29"/>
    </row>
    <row r="36" spans="3:9" ht="14.25" customHeight="1">
      <c r="C36" s="74" t="s">
        <v>64</v>
      </c>
      <c r="D36" s="74"/>
      <c r="E36" s="27"/>
      <c r="F36" s="27"/>
      <c r="G36" s="27"/>
      <c r="H36" s="28">
        <f>+G20-E20+H35</f>
        <v>316501.12</v>
      </c>
      <c r="I36" s="29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625" style="0" customWidth="1"/>
  </cols>
  <sheetData>
    <row r="1" spans="1:6" ht="15">
      <c r="A1" s="98" t="s">
        <v>65</v>
      </c>
      <c r="B1" s="98"/>
      <c r="C1" s="98"/>
      <c r="D1" s="98"/>
      <c r="E1" s="98"/>
      <c r="F1" s="98"/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5">
      <c r="D5" s="75" t="s">
        <v>69</v>
      </c>
    </row>
    <row r="6" spans="1:6" ht="12.75">
      <c r="A6" s="97" t="s">
        <v>27</v>
      </c>
      <c r="B6" s="97"/>
      <c r="C6" s="97"/>
      <c r="D6" s="97"/>
      <c r="E6" s="97"/>
      <c r="F6" s="97"/>
    </row>
    <row r="7" spans="1:6" ht="12.75">
      <c r="A7" s="97" t="s">
        <v>28</v>
      </c>
      <c r="B7" s="97"/>
      <c r="C7" s="97"/>
      <c r="D7" s="97"/>
      <c r="E7" s="97"/>
      <c r="F7" s="97"/>
    </row>
    <row r="8" spans="1:6" ht="12.75">
      <c r="A8" s="97" t="s">
        <v>70</v>
      </c>
      <c r="B8" s="97"/>
      <c r="C8" s="97"/>
      <c r="D8" s="97"/>
      <c r="E8" s="97"/>
      <c r="F8" s="97"/>
    </row>
    <row r="9" spans="1:6" ht="38.25">
      <c r="A9" s="76" t="s">
        <v>29</v>
      </c>
      <c r="B9" s="76" t="s">
        <v>71</v>
      </c>
      <c r="C9" s="76" t="s">
        <v>72</v>
      </c>
      <c r="D9" s="76" t="s">
        <v>73</v>
      </c>
      <c r="E9" s="76" t="s">
        <v>74</v>
      </c>
      <c r="F9" s="76" t="s">
        <v>30</v>
      </c>
    </row>
    <row r="10" spans="1:6" ht="15">
      <c r="A10" s="77" t="s">
        <v>31</v>
      </c>
      <c r="B10" s="77">
        <v>276.6</v>
      </c>
      <c r="C10" s="77">
        <v>274.1</v>
      </c>
      <c r="D10" s="77">
        <f>B10-C10</f>
        <v>2.5</v>
      </c>
      <c r="E10" s="77">
        <f>429.15-61.28</f>
        <v>367.87</v>
      </c>
      <c r="F10" s="77">
        <f>C10-E10</f>
        <v>-93.76999999999998</v>
      </c>
    </row>
    <row r="12" ht="15">
      <c r="A12" t="s">
        <v>75</v>
      </c>
    </row>
    <row r="13" spans="1:3" ht="12.75">
      <c r="A13" t="s">
        <v>76</v>
      </c>
      <c r="C13" s="31"/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39.875" style="0" customWidth="1"/>
    <col min="4" max="4" width="19.375" style="0" customWidth="1"/>
    <col min="5" max="5" width="18.875" style="0" customWidth="1"/>
    <col min="6" max="6" width="19.625" style="0" customWidth="1"/>
    <col min="7" max="7" width="19.125" style="0" customWidth="1"/>
    <col min="8" max="8" width="20.625" style="0" hidden="1" customWidth="1"/>
  </cols>
  <sheetData>
    <row r="1" spans="1:8" ht="30.75" customHeight="1">
      <c r="A1" s="99" t="s">
        <v>83</v>
      </c>
      <c r="B1" s="99"/>
      <c r="C1" s="99"/>
      <c r="D1" s="99"/>
      <c r="E1" s="99"/>
      <c r="F1" s="99"/>
      <c r="G1" s="99"/>
      <c r="H1" s="34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8" ht="13.5" thickBot="1">
      <c r="A3" s="35"/>
      <c r="B3" s="36"/>
      <c r="C3" s="30"/>
      <c r="D3" s="36"/>
      <c r="E3" s="36"/>
      <c r="F3" s="101" t="s">
        <v>32</v>
      </c>
      <c r="G3" s="102"/>
      <c r="H3" s="36"/>
    </row>
    <row r="4" spans="1:8" ht="12.75">
      <c r="A4" s="37" t="s">
        <v>33</v>
      </c>
      <c r="B4" s="38" t="s">
        <v>34</v>
      </c>
      <c r="C4" s="39" t="s">
        <v>35</v>
      </c>
      <c r="D4" s="38" t="s">
        <v>36</v>
      </c>
      <c r="E4" s="40" t="s">
        <v>37</v>
      </c>
      <c r="F4" s="40"/>
      <c r="G4" s="40"/>
      <c r="H4" s="40" t="s">
        <v>38</v>
      </c>
    </row>
    <row r="5" spans="1:8" ht="12.75">
      <c r="A5" s="37" t="s">
        <v>39</v>
      </c>
      <c r="B5" s="38"/>
      <c r="C5" s="39"/>
      <c r="D5" s="38" t="s">
        <v>40</v>
      </c>
      <c r="E5" s="38" t="s">
        <v>41</v>
      </c>
      <c r="G5" s="40"/>
      <c r="H5" s="38"/>
    </row>
    <row r="6" spans="1:8" ht="12.75">
      <c r="A6" s="37"/>
      <c r="B6" s="38"/>
      <c r="C6" s="39"/>
      <c r="D6" s="38" t="s">
        <v>44</v>
      </c>
      <c r="E6" s="38"/>
      <c r="F6" s="38" t="s">
        <v>42</v>
      </c>
      <c r="G6" s="38" t="s">
        <v>43</v>
      </c>
      <c r="H6" s="38"/>
    </row>
    <row r="7" spans="1:8" ht="12.75">
      <c r="A7" s="37"/>
      <c r="B7" s="38"/>
      <c r="C7" s="39"/>
      <c r="D7" s="38"/>
      <c r="E7" s="41"/>
      <c r="F7" s="38" t="s">
        <v>45</v>
      </c>
      <c r="G7" s="38" t="s">
        <v>46</v>
      </c>
      <c r="H7" s="41"/>
    </row>
    <row r="8" spans="1:8" ht="12.75">
      <c r="A8" s="78"/>
      <c r="B8" s="41"/>
      <c r="C8" s="31"/>
      <c r="D8" s="41"/>
      <c r="E8" s="41"/>
      <c r="F8" s="41"/>
      <c r="G8" s="38" t="s">
        <v>47</v>
      </c>
      <c r="H8" s="41"/>
    </row>
    <row r="9" spans="1:8" ht="13.5" thickBot="1">
      <c r="A9" s="42"/>
      <c r="B9" s="43"/>
      <c r="C9" s="32"/>
      <c r="D9" s="43"/>
      <c r="E9" s="43"/>
      <c r="F9" s="43"/>
      <c r="G9" s="43"/>
      <c r="H9" s="43"/>
    </row>
    <row r="10" spans="1:8" ht="12.75">
      <c r="A10" s="36"/>
      <c r="B10" s="44"/>
      <c r="C10" s="30"/>
      <c r="D10" s="36"/>
      <c r="E10" s="44"/>
      <c r="F10" s="44"/>
      <c r="G10" s="44"/>
      <c r="H10" s="44"/>
    </row>
    <row r="11" spans="1:8" ht="12.75" customHeight="1">
      <c r="A11" s="38">
        <v>1</v>
      </c>
      <c r="B11" s="45" t="s">
        <v>48</v>
      </c>
      <c r="C11" s="79"/>
      <c r="D11" s="80"/>
      <c r="E11" s="81"/>
      <c r="F11" s="46"/>
      <c r="G11" s="81"/>
      <c r="H11" s="46"/>
    </row>
    <row r="12" spans="1:8" ht="12.75">
      <c r="A12" s="38"/>
      <c r="B12" s="45"/>
      <c r="C12" s="39" t="s">
        <v>84</v>
      </c>
      <c r="D12" s="38" t="s">
        <v>85</v>
      </c>
      <c r="E12" s="81">
        <f>93.76+19.689</f>
        <v>113.44900000000001</v>
      </c>
      <c r="F12" s="81">
        <f>+E12</f>
        <v>113.44900000000001</v>
      </c>
      <c r="G12" s="81">
        <f>+E12-F12</f>
        <v>0</v>
      </c>
      <c r="H12" s="46"/>
    </row>
    <row r="13" spans="1:8" ht="12.75">
      <c r="A13" s="38"/>
      <c r="B13" s="45"/>
      <c r="C13" s="39"/>
      <c r="D13" s="38"/>
      <c r="E13" s="82"/>
      <c r="F13" s="51"/>
      <c r="G13" s="81"/>
      <c r="H13" s="47"/>
    </row>
    <row r="14" spans="1:8" ht="12.75">
      <c r="A14" s="38"/>
      <c r="B14" s="45"/>
      <c r="C14" s="48" t="s">
        <v>49</v>
      </c>
      <c r="D14" s="49"/>
      <c r="E14" s="83">
        <f>SUM(E11:E13)</f>
        <v>113.44900000000001</v>
      </c>
      <c r="F14" s="84">
        <f>+F12</f>
        <v>113.44900000000001</v>
      </c>
      <c r="G14" s="50">
        <f>+E14-F14</f>
        <v>0</v>
      </c>
      <c r="H14" s="46"/>
    </row>
    <row r="15" spans="1:8" ht="13.5" thickBot="1">
      <c r="A15" s="51"/>
      <c r="B15" s="52"/>
      <c r="C15" s="53"/>
      <c r="D15" s="54"/>
      <c r="E15" s="47"/>
      <c r="F15" s="47"/>
      <c r="G15" s="47"/>
      <c r="H15" s="47"/>
    </row>
    <row r="16" spans="1:8" ht="12.75">
      <c r="A16" s="36"/>
      <c r="B16" s="44"/>
      <c r="C16" s="55"/>
      <c r="D16" s="55"/>
      <c r="E16" s="55"/>
      <c r="F16" s="55"/>
      <c r="G16" s="55"/>
      <c r="H16" s="55"/>
    </row>
    <row r="17" spans="1:8" ht="12.75">
      <c r="A17" s="41"/>
      <c r="B17" s="56" t="s">
        <v>13</v>
      </c>
      <c r="C17" s="57"/>
      <c r="D17" s="57"/>
      <c r="E17" s="85">
        <f>E14</f>
        <v>113.44900000000001</v>
      </c>
      <c r="F17" s="85">
        <f>F14</f>
        <v>113.44900000000001</v>
      </c>
      <c r="G17" s="85">
        <f>G14</f>
        <v>0</v>
      </c>
      <c r="H17" s="58">
        <f>H14</f>
        <v>0</v>
      </c>
    </row>
    <row r="18" spans="1:8" ht="13.5" thickBot="1">
      <c r="A18" s="43"/>
      <c r="B18" s="59"/>
      <c r="C18" s="60"/>
      <c r="D18" s="60"/>
      <c r="E18" s="61"/>
      <c r="F18" s="61"/>
      <c r="G18" s="61"/>
      <c r="H18" s="61"/>
    </row>
    <row r="19" spans="1:8" ht="12.75">
      <c r="A19" s="31"/>
      <c r="B19" s="31"/>
      <c r="C19" s="62"/>
      <c r="D19" s="62"/>
      <c r="E19" s="39"/>
      <c r="F19" s="39"/>
      <c r="G19" s="39"/>
      <c r="H19" s="39"/>
    </row>
    <row r="20" spans="1:8" ht="12.75">
      <c r="A20" s="31"/>
      <c r="B20" s="31"/>
      <c r="C20" s="62"/>
      <c r="D20" s="62"/>
      <c r="E20" s="39"/>
      <c r="F20" s="39"/>
      <c r="G20" s="39"/>
      <c r="H20" s="39"/>
    </row>
    <row r="21" spans="1:8" ht="60">
      <c r="A21" s="63" t="s">
        <v>50</v>
      </c>
      <c r="B21" s="63" t="s">
        <v>86</v>
      </c>
      <c r="C21" s="63" t="s">
        <v>87</v>
      </c>
      <c r="D21" s="63" t="s">
        <v>88</v>
      </c>
      <c r="E21" s="64" t="s">
        <v>52</v>
      </c>
      <c r="F21" s="63" t="s">
        <v>51</v>
      </c>
      <c r="G21" s="65"/>
      <c r="H21" s="39"/>
    </row>
    <row r="22" spans="1:8" ht="15">
      <c r="A22" s="66">
        <v>1</v>
      </c>
      <c r="B22" s="67">
        <v>0</v>
      </c>
      <c r="C22" s="67">
        <v>58550.25</v>
      </c>
      <c r="D22" s="67">
        <v>47430.61</v>
      </c>
      <c r="E22" s="67">
        <v>12100</v>
      </c>
      <c r="F22" s="67">
        <f>+B22+C22-D22</f>
        <v>11119.64</v>
      </c>
      <c r="G22" s="68"/>
      <c r="H22" s="39"/>
    </row>
    <row r="23" spans="1:8" ht="15">
      <c r="A23" s="69"/>
      <c r="B23" s="68"/>
      <c r="C23" s="68"/>
      <c r="D23" s="68"/>
      <c r="E23" s="68"/>
      <c r="F23" s="68"/>
      <c r="G23" s="68"/>
      <c r="H23" s="39"/>
    </row>
    <row r="24" spans="1:8" ht="12.75">
      <c r="A24" s="31"/>
      <c r="B24" s="31"/>
      <c r="C24" s="62"/>
      <c r="D24" s="62"/>
      <c r="E24" s="39"/>
      <c r="F24" s="39"/>
      <c r="G24" s="39"/>
      <c r="H24" s="39"/>
    </row>
    <row r="25" spans="1:5" ht="75">
      <c r="A25" s="63" t="s">
        <v>50</v>
      </c>
      <c r="B25" s="63" t="s">
        <v>89</v>
      </c>
      <c r="C25" s="63" t="s">
        <v>90</v>
      </c>
      <c r="D25" s="63" t="s">
        <v>54</v>
      </c>
      <c r="E25" s="63" t="s">
        <v>53</v>
      </c>
    </row>
    <row r="26" spans="1:5" ht="15">
      <c r="A26" s="70">
        <v>1</v>
      </c>
      <c r="B26" s="71">
        <v>0</v>
      </c>
      <c r="C26" s="71">
        <f>+D22+E22</f>
        <v>59530.61</v>
      </c>
      <c r="D26" s="71">
        <v>113449</v>
      </c>
      <c r="E26" s="71">
        <f>+B26+C26-D26</f>
        <v>-53918.39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2011-03-25T07:20:24Z</dcterms:created>
  <dcterms:modified xsi:type="dcterms:W3CDTF">2012-04-28T05:50:14Z</dcterms:modified>
  <cp:category/>
  <cp:version/>
  <cp:contentType/>
  <cp:contentStatus/>
</cp:coreProperties>
</file>