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'кап.рем.'!$1:$1</definedName>
  </definedNames>
  <calcPr fullCalcOnLoad="1"/>
</workbook>
</file>

<file path=xl/sharedStrings.xml><?xml version="1.0" encoding="utf-8"?>
<sst xmlns="http://schemas.openxmlformats.org/spreadsheetml/2006/main" count="103" uniqueCount="95">
  <si>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</si>
  <si>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</si>
  <si>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</si>
  <si>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</si>
  <si>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</si>
  <si>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</si>
  <si>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</si>
  <si>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</si>
  <si>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</si>
  <si>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</si>
  <si>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</si>
  <si>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</si>
  <si>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</si>
  <si>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</si>
  <si>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</si>
  <si>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</si>
  <si>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</si>
  <si>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Н/2008-18 от 01.05.2008г.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</si>
  <si>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</si>
  <si>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</si>
  <si>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</si>
  <si>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</si>
  <si>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</si>
  <si>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</si>
  <si>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</si>
  <si>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</si>
  <si>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</si>
  <si>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</si>
  <si>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</si>
  <si>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</si>
  <si>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</si>
  <si>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</si>
  <si>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</si>
  <si>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</si>
  <si>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</si>
  <si>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</si>
  <si>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</si>
  <si>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</si>
  <si>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</si>
  <si>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</si>
  <si>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</si>
  <si>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</si>
  <si>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</si>
  <si>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</si>
  <si>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</si>
  <si>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</si>
  <si>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</si>
  <si>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д.3</t>
  </si>
  <si>
    <t>2 шт.</t>
  </si>
  <si>
    <t>Всего</t>
  </si>
  <si>
    <t>№ п/п</t>
  </si>
  <si>
    <t>Задолженность населения на 01.01.2010г., руб.</t>
  </si>
  <si>
    <t>Доля МО Сертолово, руб.</t>
  </si>
  <si>
    <t>Остаток средств  на лицевом счете на 01.01.2010г., руб.</t>
  </si>
  <si>
    <t>Израсходованно, руб.</t>
  </si>
  <si>
    <t>имущества жилого дома № 3  по ул. Молодцова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</si>
  <si>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</si>
  <si>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</si>
  <si>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</si>
  <si>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</si>
  <si>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</si>
  <si>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ООО "СЗЛК"</t>
  </si>
  <si>
    <t>т/о коммерческих узлов учета тепловой энергии</t>
  </si>
  <si>
    <t>Оплата по договорам № 1/149-08/КУ от 01.05.2008г., № 47-09КУ от 01.01.2009г. с ООО"ПСФ"Энергорос"</t>
  </si>
  <si>
    <t>Общая задолженность по дому  на 01.01.2010г.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</si>
  <si>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</si>
  <si>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</si>
  <si>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</si>
  <si>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</si>
  <si>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</si>
  <si>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№ 3 по ул. Молодцова с 01.01.2009г. по 31.12.2009г.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</si>
  <si>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</si>
  <si>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</si>
  <si>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</si>
  <si>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</si>
  <si>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1021.32 </t>
    </r>
    <r>
      <rPr>
        <sz val="10"/>
        <rFont val="Arial Cyr"/>
        <family val="0"/>
      </rPr>
      <t>тыс.рублей, в том числе:</t>
    </r>
  </si>
  <si>
    <t xml:space="preserve"> - замена дверей и установка решеток - 7 шт.</t>
  </si>
  <si>
    <t xml:space="preserve"> - остекление - 7 м2</t>
  </si>
  <si>
    <t xml:space="preserve"> - ремонт канализации - 21 м2</t>
  </si>
  <si>
    <t xml:space="preserve"> - проверка сопротивления изоляции - 505 изм.</t>
  </si>
  <si>
    <t xml:space="preserve"> - ремонт запорной арматуры - 6 шт.</t>
  </si>
  <si>
    <t xml:space="preserve"> - подготовка дома к сезонной эксплуатации </t>
  </si>
  <si>
    <t xml:space="preserve"> - аварийное обслуживание 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</si>
  <si>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декабря 2009г.  по адресу г.Сертолово, ул. Молодцова, д. 3</t>
  </si>
  <si>
    <t>установка коммерческого узла учета тепловой энергии</t>
  </si>
  <si>
    <t>капитальный ремонт сетей теплоснабжения (подвал)</t>
  </si>
  <si>
    <t>1036 м.п.</t>
  </si>
  <si>
    <t>капитальный ремонт межпанельных швов</t>
  </si>
  <si>
    <t>34 м.п.</t>
  </si>
  <si>
    <t>технический надзор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</si>
  <si>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</si>
  <si>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</si>
  <si>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</si>
  <si>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Остаток средств  на лицевом счете на 01.01.2009г., руб.</t>
  </si>
  <si>
    <t>Оплачено населением и МО Сертолово за 2009 год,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</si>
</sst>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3" xfId="0" applyFont="1" applyBorder="1" applyAlignment="1">
      <alignment/>
    </xf>
    <xf numFmtId="4" fontId="18" fillId="0" borderId="23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4" fontId="18" fillId="0" borderId="23" xfId="0" applyNumberFormat="1" applyFont="1" applyBorder="1" applyAlignment="1">
      <alignment horizontal="right"/>
    </xf>
    <xf numFmtId="0" fontId="2" fillId="33" borderId="0" xfId="0" applyFont="1" applyFill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27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right" vertical="top" wrapText="1"/>
    </xf>
    <xf numFmtId="4" fontId="9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8" fillId="0" borderId="26" xfId="0" applyNumberFormat="1" applyFont="1" applyBorder="1" applyAlignment="1">
      <alignment horizontal="right" vertical="top" wrapText="1"/>
    </xf>
    <xf numFmtId="4" fontId="9" fillId="0" borderId="26" xfId="0" applyNumberFormat="1" applyFont="1" applyBorder="1" applyAlignment="1">
      <alignment vertical="top" wrapText="1"/>
    </xf>
    <xf numFmtId="4" fontId="9" fillId="0" borderId="26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23" xfId="0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15" fillId="0" borderId="28" xfId="0" applyNumberFormat="1" applyFont="1" applyBorder="1" applyAlignment="1">
      <alignment horizontal="center"/>
    </xf>
    <xf numFmtId="164" fontId="15" fillId="0" borderId="17" xfId="0" applyNumberFormat="1" applyFont="1" applyBorder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875" style="72" customWidth="1"/>
    <col min="4" max="4" width="13.00390625" style="72" customWidth="1"/>
    <col min="5" max="5" width="11.00390625" style="72" customWidth="1"/>
    <col min="6" max="6" width="12.625" style="72" customWidth="1"/>
    <col min="7" max="7" width="12.875" style="72" customWidth="1"/>
    <col min="8" max="8" width="13.125" style="72" customWidth="1"/>
    <col min="9" max="9" width="22.75390625" style="72" customWidth="1"/>
    <col min="10" max="10" width="10.125" style="0" bestFit="1" customWidth="1"/>
  </cols>
  <sheetData>
    <row r="1" spans="3:9" ht="12.75" customHeight="1" hidden="1">
      <c r="C1" s="44"/>
      <c r="D1" s="44"/>
      <c r="E1" s="44"/>
      <c r="F1" s="44"/>
      <c r="G1" s="44"/>
      <c r="H1" s="44"/>
      <c r="I1" s="44"/>
    </row>
    <row r="2" spans="3:9" ht="13.5" customHeight="1" hidden="1" thickBot="1">
      <c r="C2" s="44"/>
      <c r="D2" s="44"/>
      <c r="E2" s="44" t="s">
        <v>0</v>
      </c>
      <c r="F2" s="44"/>
      <c r="G2" s="44"/>
      <c r="H2" s="44"/>
      <c r="I2" s="44"/>
    </row>
    <row r="3" spans="3:9" ht="13.5" customHeight="1" hidden="1" thickBot="1">
      <c r="C3" s="45"/>
      <c r="D3" s="46"/>
      <c r="E3" s="47"/>
      <c r="F3" s="47"/>
      <c r="G3" s="47"/>
      <c r="H3" s="47"/>
      <c r="I3" s="48"/>
    </row>
    <row r="4" spans="3:9" ht="12.75" customHeight="1" hidden="1">
      <c r="C4" s="49"/>
      <c r="D4" s="49"/>
      <c r="E4" s="50"/>
      <c r="F4" s="50"/>
      <c r="G4" s="50"/>
      <c r="H4" s="50"/>
      <c r="I4" s="50"/>
    </row>
    <row r="5" spans="3:9" ht="14.25">
      <c r="C5" s="85" t="s">
        <v>1</v>
      </c>
      <c r="D5" s="85"/>
      <c r="E5" s="85"/>
      <c r="F5" s="85"/>
      <c r="G5" s="85"/>
      <c r="H5" s="85"/>
      <c r="I5" s="85"/>
    </row>
    <row r="6" spans="3:9" ht="12.75">
      <c r="C6" s="86" t="s">
        <v>2</v>
      </c>
      <c r="D6" s="86"/>
      <c r="E6" s="86"/>
      <c r="F6" s="86"/>
      <c r="G6" s="86"/>
      <c r="H6" s="86"/>
      <c r="I6" s="86"/>
    </row>
    <row r="7" spans="3:9" ht="13.5" thickBot="1">
      <c r="C7" s="86" t="s">
        <v>55</v>
      </c>
      <c r="D7" s="86"/>
      <c r="E7" s="86"/>
      <c r="F7" s="86"/>
      <c r="G7" s="86"/>
      <c r="H7" s="86"/>
      <c r="I7" s="86"/>
    </row>
    <row r="8" spans="3:9" ht="6" customHeight="1" hidden="1" thickBot="1">
      <c r="C8" s="87"/>
      <c r="D8" s="87"/>
      <c r="E8" s="87"/>
      <c r="F8" s="87"/>
      <c r="G8" s="87"/>
      <c r="H8" s="87"/>
      <c r="I8" s="87"/>
    </row>
    <row r="9" spans="3:9" ht="49.5" customHeight="1" thickBot="1">
      <c r="C9" s="51" t="s">
        <v>3</v>
      </c>
      <c r="D9" s="52" t="s">
        <v>56</v>
      </c>
      <c r="E9" s="53" t="s">
        <v>57</v>
      </c>
      <c r="F9" s="53" t="s">
        <v>58</v>
      </c>
      <c r="G9" s="53" t="s">
        <v>4</v>
      </c>
      <c r="H9" s="53" t="s">
        <v>59</v>
      </c>
      <c r="I9" s="51" t="s">
        <v>5</v>
      </c>
    </row>
    <row r="10" spans="3:9" ht="12" customHeight="1" thickBot="1">
      <c r="C10" s="88" t="s">
        <v>6</v>
      </c>
      <c r="D10" s="89"/>
      <c r="E10" s="89"/>
      <c r="F10" s="89"/>
      <c r="G10" s="89"/>
      <c r="H10" s="89"/>
      <c r="I10" s="90"/>
    </row>
    <row r="11" spans="3:9" ht="13.5" customHeight="1" thickBot="1">
      <c r="C11" s="54" t="s">
        <v>7</v>
      </c>
      <c r="D11" s="55">
        <f>113038.64-3561.66</f>
        <v>109476.98</v>
      </c>
      <c r="E11" s="56">
        <f>2531161.51+170329.58-37697.89</f>
        <v>2663793.1999999997</v>
      </c>
      <c r="F11" s="56">
        <f>2356839.71+170329.58+8463.73</f>
        <v>2535633.02</v>
      </c>
      <c r="G11" s="56">
        <f>+F11</f>
        <v>2535633.02</v>
      </c>
      <c r="H11" s="56">
        <f>+D11+E11-F11</f>
        <v>237637.15999999968</v>
      </c>
      <c r="I11" s="80" t="s">
        <v>8</v>
      </c>
    </row>
    <row r="12" spans="3:9" ht="13.5" customHeight="1" thickBot="1">
      <c r="C12" s="54" t="s">
        <v>9</v>
      </c>
      <c r="D12" s="55">
        <f>95108.08-6096.59</f>
        <v>89011.49</v>
      </c>
      <c r="E12" s="57">
        <f>1610399.11+99477-166096.8</f>
        <v>1543779.31</v>
      </c>
      <c r="F12" s="57">
        <f>1348730.03+99477+4367.55</f>
        <v>1452574.58</v>
      </c>
      <c r="G12" s="57">
        <f>+F12</f>
        <v>1452574.58</v>
      </c>
      <c r="H12" s="56">
        <f>+D12+E12-F12</f>
        <v>180216.21999999997</v>
      </c>
      <c r="I12" s="84"/>
    </row>
    <row r="13" spans="3:9" ht="13.5" customHeight="1" thickBot="1">
      <c r="C13" s="54" t="s">
        <v>10</v>
      </c>
      <c r="D13" s="55">
        <f>36556.22-3146.48</f>
        <v>33409.74</v>
      </c>
      <c r="E13" s="57">
        <f>592263.18+39201.15-22974.17</f>
        <v>608490.16</v>
      </c>
      <c r="F13" s="57">
        <f>523933.95+39201.15+3538.05</f>
        <v>566673.15</v>
      </c>
      <c r="G13" s="57">
        <f>+F13</f>
        <v>566673.15</v>
      </c>
      <c r="H13" s="56">
        <f>+D13+E13-F13</f>
        <v>75226.75</v>
      </c>
      <c r="I13" s="80" t="s">
        <v>11</v>
      </c>
    </row>
    <row r="14" spans="3:9" ht="13.5" customHeight="1" thickBot="1">
      <c r="C14" s="54" t="s">
        <v>12</v>
      </c>
      <c r="D14" s="55">
        <f>8417.68-479.75+12230.76-1068.87</f>
        <v>19099.820000000003</v>
      </c>
      <c r="E14" s="57">
        <f>154496.41+9584.87-12960.56+198041.98+13105.99-7649.94</f>
        <v>354618.75</v>
      </c>
      <c r="F14" s="57">
        <f>131196.7+9584.87+395.83+175186.48+13105.99+1181.46</f>
        <v>330651.33</v>
      </c>
      <c r="G14" s="57">
        <f>+F14</f>
        <v>330651.33</v>
      </c>
      <c r="H14" s="56">
        <f>+D14+E14-F14</f>
        <v>43067.23999999999</v>
      </c>
      <c r="I14" s="81"/>
    </row>
    <row r="15" spans="3:9" ht="13.5" thickBot="1">
      <c r="C15" s="54" t="s">
        <v>13</v>
      </c>
      <c r="D15" s="58">
        <f>SUM(D11:D14)</f>
        <v>250998.03</v>
      </c>
      <c r="E15" s="58">
        <f>SUM(E11:E14)</f>
        <v>5170681.42</v>
      </c>
      <c r="F15" s="58">
        <f>SUM(F11:F14)</f>
        <v>4885532.08</v>
      </c>
      <c r="G15" s="58">
        <f>SUM(G11:G14)</f>
        <v>4885532.08</v>
      </c>
      <c r="H15" s="58">
        <f>SUM(H11:H14)</f>
        <v>536147.3699999996</v>
      </c>
      <c r="I15" s="54"/>
    </row>
    <row r="16" spans="3:9" ht="13.5" customHeight="1" thickBot="1">
      <c r="C16" s="82" t="s">
        <v>14</v>
      </c>
      <c r="D16" s="82"/>
      <c r="E16" s="82"/>
      <c r="F16" s="82"/>
      <c r="G16" s="82"/>
      <c r="H16" s="82"/>
      <c r="I16" s="82"/>
    </row>
    <row r="17" spans="3:9" ht="52.5" customHeight="1" thickBot="1">
      <c r="C17" s="59" t="s">
        <v>3</v>
      </c>
      <c r="D17" s="60" t="s">
        <v>56</v>
      </c>
      <c r="E17" s="61" t="s">
        <v>57</v>
      </c>
      <c r="F17" s="61" t="s">
        <v>58</v>
      </c>
      <c r="G17" s="61" t="s">
        <v>60</v>
      </c>
      <c r="H17" s="61" t="s">
        <v>59</v>
      </c>
      <c r="I17" s="60" t="s">
        <v>15</v>
      </c>
    </row>
    <row r="18" spans="3:9" ht="17.25" customHeight="1" thickBot="1">
      <c r="C18" s="51" t="s">
        <v>16</v>
      </c>
      <c r="D18" s="62">
        <f>75799.26-2774.32</f>
        <v>73024.93999999999</v>
      </c>
      <c r="E18" s="63">
        <f>1574225.07+149389.2+673.55</f>
        <v>1724287.82</v>
      </c>
      <c r="F18" s="63">
        <f>1482942.31+149389.2+6794.05</f>
        <v>1639125.56</v>
      </c>
      <c r="G18" s="63">
        <f aca="true" t="shared" si="0" ref="G18:G23">+F18</f>
        <v>1639125.56</v>
      </c>
      <c r="H18" s="63">
        <f>+D18+E18-F18</f>
        <v>158187.19999999995</v>
      </c>
      <c r="I18" s="83" t="s">
        <v>17</v>
      </c>
    </row>
    <row r="19" spans="3:10" ht="22.5" customHeight="1" thickBot="1">
      <c r="C19" s="54" t="s">
        <v>18</v>
      </c>
      <c r="D19" s="55">
        <f>47329.04-1811.67</f>
        <v>45517.37</v>
      </c>
      <c r="E19" s="56">
        <f>591886.28+57088.66+228.43</f>
        <v>649203.3700000001</v>
      </c>
      <c r="F19" s="56">
        <f>569426.71+57088.66+3475.2</f>
        <v>629990.57</v>
      </c>
      <c r="G19" s="64">
        <f>+F19</f>
        <v>629990.57</v>
      </c>
      <c r="H19" s="63">
        <f aca="true" t="shared" si="1" ref="H19:H25">+D19+E19-F19</f>
        <v>64730.17000000016</v>
      </c>
      <c r="I19" s="84"/>
      <c r="J19" s="65"/>
    </row>
    <row r="20" spans="3:9" ht="13.5" thickBot="1">
      <c r="C20" s="59" t="s">
        <v>19</v>
      </c>
      <c r="D20" s="66"/>
      <c r="E20" s="56">
        <f>553992.57+58771.51+50957.53</f>
        <v>663721.61</v>
      </c>
      <c r="F20" s="56">
        <f>547853.6+58771.51+5984.83</f>
        <v>612609.94</v>
      </c>
      <c r="G20" s="63">
        <f>2385.8*1000*0.05+60.45*1000</f>
        <v>179740</v>
      </c>
      <c r="H20" s="63">
        <f t="shared" si="1"/>
        <v>51111.67000000004</v>
      </c>
      <c r="I20" s="1"/>
    </row>
    <row r="21" spans="3:9" ht="13.5" thickBot="1">
      <c r="C21" s="54" t="s">
        <v>20</v>
      </c>
      <c r="D21" s="55">
        <f>16490.81-586.46</f>
        <v>15904.350000000002</v>
      </c>
      <c r="E21" s="56">
        <f>265473.31+25665.59+90.69</f>
        <v>291229.59</v>
      </c>
      <c r="F21" s="56">
        <f>252586.92+25665.59+1351.22</f>
        <v>279603.73</v>
      </c>
      <c r="G21" s="63">
        <f t="shared" si="0"/>
        <v>279603.73</v>
      </c>
      <c r="H21" s="63">
        <f t="shared" si="1"/>
        <v>27530.21000000002</v>
      </c>
      <c r="I21" s="1" t="s">
        <v>61</v>
      </c>
    </row>
    <row r="22" spans="3:9" ht="13.5" thickBot="1">
      <c r="C22" s="54" t="s">
        <v>21</v>
      </c>
      <c r="D22" s="55">
        <f>14006.33-510.76</f>
        <v>13495.57</v>
      </c>
      <c r="E22" s="56">
        <f>242828.53+23144.31+51.73</f>
        <v>266024.57</v>
      </c>
      <c r="F22" s="56">
        <f>230167.86+23144.31+1149.76</f>
        <v>254461.93</v>
      </c>
      <c r="G22" s="63">
        <f t="shared" si="0"/>
        <v>254461.93</v>
      </c>
      <c r="H22" s="63">
        <f t="shared" si="1"/>
        <v>25058.21000000002</v>
      </c>
      <c r="I22" s="1" t="s">
        <v>22</v>
      </c>
    </row>
    <row r="23" spans="3:9" ht="26.25" customHeight="1" thickBot="1">
      <c r="C23" s="54" t="s">
        <v>23</v>
      </c>
      <c r="D23" s="55">
        <f>1072.06-55.42</f>
        <v>1016.64</v>
      </c>
      <c r="E23" s="57">
        <f>20704.03+1988.09+9.3</f>
        <v>22701.42</v>
      </c>
      <c r="F23" s="57">
        <f>19562.72+1988.09+113.48</f>
        <v>21664.29</v>
      </c>
      <c r="G23" s="63">
        <f t="shared" si="0"/>
        <v>21664.29</v>
      </c>
      <c r="H23" s="63">
        <f t="shared" si="1"/>
        <v>2053.769999999997</v>
      </c>
      <c r="I23" s="1" t="s">
        <v>24</v>
      </c>
    </row>
    <row r="24" spans="3:9" ht="37.5" customHeight="1" hidden="1" thickBot="1">
      <c r="C24" s="54" t="s">
        <v>62</v>
      </c>
      <c r="D24" s="67"/>
      <c r="E24" s="57">
        <v>0</v>
      </c>
      <c r="F24" s="57">
        <v>0</v>
      </c>
      <c r="G24" s="57"/>
      <c r="H24" s="63">
        <f t="shared" si="1"/>
        <v>0</v>
      </c>
      <c r="I24" s="1"/>
    </row>
    <row r="25" spans="3:9" ht="24.75" customHeight="1" hidden="1" thickBot="1">
      <c r="C25" s="54" t="s">
        <v>25</v>
      </c>
      <c r="D25" s="67"/>
      <c r="E25" s="57"/>
      <c r="F25" s="57"/>
      <c r="G25" s="57"/>
      <c r="H25" s="63">
        <f t="shared" si="1"/>
        <v>0</v>
      </c>
      <c r="I25" s="1" t="s">
        <v>63</v>
      </c>
    </row>
    <row r="26" spans="3:9" s="68" customFormat="1" ht="17.25" customHeight="1" thickBot="1">
      <c r="C26" s="54" t="s">
        <v>13</v>
      </c>
      <c r="D26" s="58">
        <f>SUM(D18:D25)</f>
        <v>148958.87000000002</v>
      </c>
      <c r="E26" s="58">
        <f>SUM(E18:E25)</f>
        <v>3617168.38</v>
      </c>
      <c r="F26" s="58">
        <f>SUM(F18:F25)</f>
        <v>3437456.02</v>
      </c>
      <c r="G26" s="58">
        <f>SUM(G18:G25)</f>
        <v>3004586.08</v>
      </c>
      <c r="H26" s="58">
        <f>SUM(H18:H25)</f>
        <v>328671.2300000002</v>
      </c>
      <c r="I26" s="67"/>
    </row>
    <row r="27" spans="3:9" ht="12.75" customHeight="1" hidden="1" thickBot="1">
      <c r="C27" s="2"/>
      <c r="D27" s="2"/>
      <c r="E27" s="2"/>
      <c r="F27" s="2"/>
      <c r="G27" s="2"/>
      <c r="H27" s="2"/>
      <c r="I27" s="2"/>
    </row>
    <row r="28" spans="3:9" ht="12.75" customHeight="1" hidden="1" thickBot="1">
      <c r="C28" s="2"/>
      <c r="D28" s="2"/>
      <c r="E28" s="69"/>
      <c r="F28" s="2"/>
      <c r="G28" s="2"/>
      <c r="H28" s="2"/>
      <c r="I28" s="2"/>
    </row>
    <row r="29" spans="3:9" ht="12.75" customHeight="1" hidden="1" thickBot="1">
      <c r="C29" s="2"/>
      <c r="D29" s="2"/>
      <c r="E29" s="2"/>
      <c r="F29" s="2"/>
      <c r="G29" s="2"/>
      <c r="H29" s="2"/>
      <c r="I29" s="2"/>
    </row>
    <row r="30" spans="3:9" ht="12.75" customHeight="1" hidden="1" thickBot="1">
      <c r="C30" s="2"/>
      <c r="D30" s="2"/>
      <c r="E30" s="2"/>
      <c r="F30" s="2"/>
      <c r="G30" s="2"/>
      <c r="H30" s="2"/>
      <c r="I30" s="2"/>
    </row>
    <row r="31" spans="3:9" ht="12.75" customHeight="1" hidden="1">
      <c r="C31" s="2"/>
      <c r="D31" s="2"/>
      <c r="E31" s="2"/>
      <c r="F31" s="2"/>
      <c r="G31" s="2"/>
      <c r="H31" s="2"/>
      <c r="I31" s="2"/>
    </row>
    <row r="32" spans="3:9" ht="12.75" customHeight="1" hidden="1">
      <c r="C32" s="2"/>
      <c r="D32" s="2"/>
      <c r="E32" s="2"/>
      <c r="F32" s="2"/>
      <c r="G32" s="2"/>
      <c r="H32" s="2"/>
      <c r="I32" s="2"/>
    </row>
    <row r="33" spans="3:9" ht="12.75" customHeight="1" hidden="1">
      <c r="C33" s="2"/>
      <c r="D33" s="2"/>
      <c r="E33" s="2"/>
      <c r="F33" s="2"/>
      <c r="G33" s="2"/>
      <c r="H33" s="2"/>
      <c r="I33" s="2"/>
    </row>
    <row r="34" spans="3:9" ht="12.75" customHeight="1" hidden="1">
      <c r="C34" s="2"/>
      <c r="D34" s="2"/>
      <c r="E34" s="2"/>
      <c r="F34" s="2"/>
      <c r="G34" s="2"/>
      <c r="H34" s="2"/>
      <c r="I34" s="2"/>
    </row>
    <row r="35" spans="3:9" ht="16.5" customHeight="1">
      <c r="C35" s="70" t="s">
        <v>64</v>
      </c>
      <c r="D35" s="70"/>
      <c r="E35" s="70"/>
      <c r="F35" s="70"/>
      <c r="G35" s="70"/>
      <c r="H35" s="71">
        <f>+H15+H26</f>
        <v>864818.5999999999</v>
      </c>
      <c r="I35" s="2"/>
    </row>
  </sheetData>
  <sheetProtection/>
  <mergeCells count="9">
    <mergeCell ref="I13:I14"/>
    <mergeCell ref="C16:I16"/>
    <mergeCell ref="I18:I19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120" zoomScaleSheetLayoutView="120" zoomScalePageLayoutView="0" workbookViewId="0" topLeftCell="A1">
      <selection activeCell="A6" sqref="A6:F6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5.125" style="0" customWidth="1"/>
  </cols>
  <sheetData>
    <row r="1" spans="1:6" ht="15">
      <c r="A1" s="92" t="s">
        <v>65</v>
      </c>
      <c r="B1" s="92"/>
      <c r="C1" s="92"/>
      <c r="D1" s="92"/>
      <c r="E1" s="92"/>
      <c r="F1" s="92"/>
    </row>
    <row r="2" ht="12.75">
      <c r="A2" t="s">
        <v>66</v>
      </c>
    </row>
    <row r="3" ht="12.75">
      <c r="A3" t="s">
        <v>67</v>
      </c>
    </row>
    <row r="4" ht="12.75">
      <c r="A4" t="s">
        <v>68</v>
      </c>
    </row>
    <row r="5" ht="15">
      <c r="D5" s="73" t="s">
        <v>69</v>
      </c>
    </row>
    <row r="6" spans="1:6" ht="12.75">
      <c r="A6" s="91" t="s">
        <v>26</v>
      </c>
      <c r="B6" s="91"/>
      <c r="C6" s="91"/>
      <c r="D6" s="91"/>
      <c r="E6" s="91"/>
      <c r="F6" s="91"/>
    </row>
    <row r="7" spans="1:6" ht="12.75">
      <c r="A7" s="91" t="s">
        <v>27</v>
      </c>
      <c r="B7" s="91"/>
      <c r="C7" s="91"/>
      <c r="D7" s="91"/>
      <c r="E7" s="91"/>
      <c r="F7" s="91"/>
    </row>
    <row r="8" spans="1:6" ht="12.75">
      <c r="A8" s="91" t="s">
        <v>70</v>
      </c>
      <c r="B8" s="91"/>
      <c r="C8" s="91"/>
      <c r="D8" s="91"/>
      <c r="E8" s="91"/>
      <c r="F8" s="91"/>
    </row>
    <row r="9" spans="1:6" ht="38.25">
      <c r="A9" s="74" t="s">
        <v>28</v>
      </c>
      <c r="B9" s="74" t="s">
        <v>71</v>
      </c>
      <c r="C9" s="74" t="s">
        <v>72</v>
      </c>
      <c r="D9" s="74" t="s">
        <v>73</v>
      </c>
      <c r="E9" s="74" t="s">
        <v>74</v>
      </c>
      <c r="F9" s="74" t="s">
        <v>29</v>
      </c>
    </row>
    <row r="10" spans="1:6" ht="15">
      <c r="A10" s="75" t="s">
        <v>30</v>
      </c>
      <c r="B10" s="75">
        <v>591.9</v>
      </c>
      <c r="C10" s="75">
        <v>569.4</v>
      </c>
      <c r="D10" s="75">
        <f>B10-C10</f>
        <v>22.5</v>
      </c>
      <c r="E10" s="75">
        <f>1184.92-163.6</f>
        <v>1021.32</v>
      </c>
      <c r="F10" s="75">
        <f>C10-E10</f>
        <v>-451.9200000000001</v>
      </c>
    </row>
    <row r="12" ht="1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spans="1:3" ht="12.75">
      <c r="A17" t="s">
        <v>80</v>
      </c>
      <c r="C17" s="17"/>
    </row>
    <row r="18" spans="1:3" ht="12.75">
      <c r="A18" t="s">
        <v>81</v>
      </c>
      <c r="C18" s="17"/>
    </row>
    <row r="19" spans="1:3" ht="12.75">
      <c r="A19" t="s">
        <v>82</v>
      </c>
      <c r="C19" s="17"/>
    </row>
  </sheetData>
  <sheetProtection/>
  <mergeCells count="4">
    <mergeCell ref="A8:F8"/>
    <mergeCell ref="A1:F1"/>
    <mergeCell ref="A6:F6"/>
    <mergeCell ref="A7: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18.125" style="0" customWidth="1"/>
    <col min="3" max="3" width="48.125" style="0" customWidth="1"/>
    <col min="4" max="4" width="19.25390625" style="0" customWidth="1"/>
    <col min="5" max="5" width="18.875" style="0" customWidth="1"/>
    <col min="6" max="6" width="17.125" style="0" customWidth="1"/>
    <col min="7" max="7" width="15.375" style="0" customWidth="1"/>
    <col min="8" max="8" width="20.625" style="0" hidden="1" customWidth="1"/>
  </cols>
  <sheetData>
    <row r="1" spans="1:8" ht="30.75" customHeight="1">
      <c r="A1" s="93" t="s">
        <v>83</v>
      </c>
      <c r="B1" s="93"/>
      <c r="C1" s="93"/>
      <c r="D1" s="93"/>
      <c r="E1" s="93"/>
      <c r="F1" s="93"/>
      <c r="G1" s="93"/>
      <c r="H1" s="3"/>
    </row>
    <row r="2" spans="1:7" ht="29.25" customHeight="1" thickBot="1">
      <c r="A2" s="94"/>
      <c r="B2" s="94"/>
      <c r="C2" s="94"/>
      <c r="D2" s="94"/>
      <c r="E2" s="94"/>
      <c r="F2" s="94"/>
      <c r="G2" s="94"/>
    </row>
    <row r="3" spans="1:8" ht="13.5" thickBot="1">
      <c r="A3" s="4"/>
      <c r="B3" s="5"/>
      <c r="C3" s="6"/>
      <c r="D3" s="5"/>
      <c r="E3" s="7"/>
      <c r="F3" s="95" t="s">
        <v>31</v>
      </c>
      <c r="G3" s="96"/>
      <c r="H3" s="5"/>
    </row>
    <row r="4" spans="1:8" ht="12.75">
      <c r="A4" s="8" t="s">
        <v>32</v>
      </c>
      <c r="B4" s="9" t="s">
        <v>33</v>
      </c>
      <c r="C4" s="10" t="s">
        <v>34</v>
      </c>
      <c r="D4" s="9" t="s">
        <v>35</v>
      </c>
      <c r="E4" s="11" t="s">
        <v>36</v>
      </c>
      <c r="F4" s="12"/>
      <c r="G4" s="12"/>
      <c r="H4" s="12" t="s">
        <v>37</v>
      </c>
    </row>
    <row r="5" spans="1:8" ht="12.75">
      <c r="A5" s="8" t="s">
        <v>38</v>
      </c>
      <c r="B5" s="9"/>
      <c r="C5" s="10"/>
      <c r="D5" s="9" t="s">
        <v>39</v>
      </c>
      <c r="E5" s="13" t="s">
        <v>40</v>
      </c>
      <c r="F5" s="9" t="s">
        <v>41</v>
      </c>
      <c r="G5" s="9" t="s">
        <v>42</v>
      </c>
      <c r="H5" s="9"/>
    </row>
    <row r="6" spans="1:8" ht="12.75">
      <c r="A6" s="8"/>
      <c r="B6" s="9"/>
      <c r="C6" s="10"/>
      <c r="D6" s="9" t="s">
        <v>43</v>
      </c>
      <c r="E6" s="14"/>
      <c r="F6" s="9" t="s">
        <v>44</v>
      </c>
      <c r="G6" s="9" t="s">
        <v>45</v>
      </c>
      <c r="H6" s="15"/>
    </row>
    <row r="7" spans="1:8" ht="12.75">
      <c r="A7" s="16"/>
      <c r="B7" s="15"/>
      <c r="C7" s="17"/>
      <c r="D7" s="15"/>
      <c r="E7" s="14"/>
      <c r="F7" s="15"/>
      <c r="G7" s="9" t="s">
        <v>46</v>
      </c>
      <c r="H7" s="15"/>
    </row>
    <row r="8" spans="1:8" ht="13.5" thickBot="1">
      <c r="A8" s="18"/>
      <c r="B8" s="19"/>
      <c r="C8" s="20"/>
      <c r="D8" s="19"/>
      <c r="E8" s="21"/>
      <c r="F8" s="19"/>
      <c r="G8" s="19"/>
      <c r="H8" s="19"/>
    </row>
    <row r="9" spans="1:8" ht="12.75">
      <c r="A9" s="5"/>
      <c r="B9" s="7"/>
      <c r="C9" s="4"/>
      <c r="D9" s="5"/>
      <c r="E9" s="7"/>
      <c r="F9" s="7"/>
      <c r="G9" s="7"/>
      <c r="H9" s="7"/>
    </row>
    <row r="10" spans="1:8" ht="12.75">
      <c r="A10" s="9">
        <v>1</v>
      </c>
      <c r="B10" s="14" t="s">
        <v>47</v>
      </c>
      <c r="C10" s="8" t="s">
        <v>84</v>
      </c>
      <c r="D10" s="9" t="s">
        <v>48</v>
      </c>
      <c r="E10" s="76">
        <v>926.931</v>
      </c>
      <c r="F10" s="76">
        <f>+E10*5/100</f>
        <v>46.34655000000001</v>
      </c>
      <c r="G10" s="76">
        <f>+E10-F10</f>
        <v>880.5844500000001</v>
      </c>
      <c r="H10" s="13"/>
    </row>
    <row r="11" spans="1:8" ht="12.75">
      <c r="A11" s="9"/>
      <c r="B11" s="14"/>
      <c r="C11" s="8" t="s">
        <v>85</v>
      </c>
      <c r="D11" s="9" t="s">
        <v>86</v>
      </c>
      <c r="E11" s="76">
        <v>1435.248</v>
      </c>
      <c r="F11" s="76">
        <f>+E11*5/100</f>
        <v>71.7624</v>
      </c>
      <c r="G11" s="76">
        <f>+E11-F11</f>
        <v>1363.4856</v>
      </c>
      <c r="H11" s="13"/>
    </row>
    <row r="12" spans="1:8" ht="12.75">
      <c r="A12" s="9"/>
      <c r="B12" s="14"/>
      <c r="C12" s="10" t="s">
        <v>87</v>
      </c>
      <c r="D12" s="9" t="s">
        <v>88</v>
      </c>
      <c r="E12" s="76">
        <v>60.45</v>
      </c>
      <c r="F12" s="76">
        <f>+E12</f>
        <v>60.45</v>
      </c>
      <c r="G12" s="76">
        <f>+E12-F12</f>
        <v>0</v>
      </c>
      <c r="H12" s="13"/>
    </row>
    <row r="13" spans="1:8" ht="12.75">
      <c r="A13" s="9"/>
      <c r="B13" s="14"/>
      <c r="C13" s="8" t="s">
        <v>89</v>
      </c>
      <c r="D13" s="9"/>
      <c r="E13" s="76">
        <v>23.621</v>
      </c>
      <c r="F13" s="76">
        <f>+E13*5/100</f>
        <v>1.18105</v>
      </c>
      <c r="G13" s="76">
        <f>+E13-F13</f>
        <v>22.43995</v>
      </c>
      <c r="H13" s="13"/>
    </row>
    <row r="14" spans="1:8" ht="12.75">
      <c r="A14" s="9"/>
      <c r="B14" s="14"/>
      <c r="C14" s="8"/>
      <c r="D14" s="9"/>
      <c r="E14" s="77"/>
      <c r="F14" s="25"/>
      <c r="G14" s="76"/>
      <c r="H14" s="22"/>
    </row>
    <row r="15" spans="1:8" ht="12.75">
      <c r="A15" s="9"/>
      <c r="B15" s="14"/>
      <c r="C15" s="23" t="s">
        <v>49</v>
      </c>
      <c r="D15" s="24"/>
      <c r="E15" s="78">
        <f>SUM(E10:E14)</f>
        <v>2446.25</v>
      </c>
      <c r="F15" s="78">
        <f>SUM(F10:F14)</f>
        <v>179.74</v>
      </c>
      <c r="G15" s="78">
        <f>SUM(G10:G14)</f>
        <v>2266.51</v>
      </c>
      <c r="H15" s="13"/>
    </row>
    <row r="16" spans="1:8" ht="13.5" thickBot="1">
      <c r="A16" s="25"/>
      <c r="B16" s="26"/>
      <c r="C16" s="27"/>
      <c r="D16" s="28"/>
      <c r="E16" s="22"/>
      <c r="F16" s="22"/>
      <c r="G16" s="22"/>
      <c r="H16" s="22"/>
    </row>
    <row r="17" spans="1:8" ht="12.75">
      <c r="A17" s="5"/>
      <c r="B17" s="7"/>
      <c r="C17" s="29"/>
      <c r="D17" s="29"/>
      <c r="E17" s="29"/>
      <c r="F17" s="29"/>
      <c r="G17" s="29"/>
      <c r="H17" s="29"/>
    </row>
    <row r="18" spans="1:8" ht="12.75">
      <c r="A18" s="15"/>
      <c r="B18" s="30" t="s">
        <v>13</v>
      </c>
      <c r="C18" s="31"/>
      <c r="D18" s="31"/>
      <c r="E18" s="79">
        <f>E15</f>
        <v>2446.25</v>
      </c>
      <c r="F18" s="79">
        <f>F15</f>
        <v>179.74</v>
      </c>
      <c r="G18" s="79">
        <f>G15</f>
        <v>2266.51</v>
      </c>
      <c r="H18" s="32">
        <f>H15</f>
        <v>0</v>
      </c>
    </row>
    <row r="19" spans="1:8" ht="13.5" thickBot="1">
      <c r="A19" s="19"/>
      <c r="B19" s="21"/>
      <c r="C19" s="33"/>
      <c r="D19" s="33"/>
      <c r="E19" s="34"/>
      <c r="F19" s="34"/>
      <c r="G19" s="34"/>
      <c r="H19" s="34"/>
    </row>
    <row r="20" spans="1:8" ht="12.75">
      <c r="A20" s="17"/>
      <c r="B20" s="17"/>
      <c r="C20" s="35"/>
      <c r="D20" s="35"/>
      <c r="E20" s="10"/>
      <c r="F20" s="10"/>
      <c r="G20" s="10"/>
      <c r="H20" s="10"/>
    </row>
    <row r="21" spans="1:8" ht="12.75">
      <c r="A21" s="17"/>
      <c r="B21" s="17"/>
      <c r="C21" s="35"/>
      <c r="D21" s="35"/>
      <c r="E21" s="10"/>
      <c r="F21" s="10"/>
      <c r="G21" s="10"/>
      <c r="H21" s="10"/>
    </row>
    <row r="22" spans="1:8" ht="60">
      <c r="A22" s="36" t="s">
        <v>50</v>
      </c>
      <c r="B22" s="36" t="s">
        <v>90</v>
      </c>
      <c r="C22" s="36" t="s">
        <v>91</v>
      </c>
      <c r="D22" s="36" t="s">
        <v>92</v>
      </c>
      <c r="E22" s="37" t="s">
        <v>52</v>
      </c>
      <c r="F22" s="36" t="s">
        <v>51</v>
      </c>
      <c r="G22" s="38"/>
      <c r="H22" s="10"/>
    </row>
    <row r="23" spans="1:8" ht="15">
      <c r="A23" s="39">
        <v>1</v>
      </c>
      <c r="B23" s="40">
        <v>0</v>
      </c>
      <c r="C23" s="40">
        <v>663721.61</v>
      </c>
      <c r="D23" s="40">
        <v>612609.94</v>
      </c>
      <c r="E23" s="40">
        <v>107400</v>
      </c>
      <c r="F23" s="40">
        <f>+C23-D23</f>
        <v>51111.67000000004</v>
      </c>
      <c r="G23" s="41"/>
      <c r="H23" s="10"/>
    </row>
    <row r="24" spans="1:8" ht="12.75">
      <c r="A24" s="17"/>
      <c r="B24" s="17"/>
      <c r="C24" s="35"/>
      <c r="D24" s="35"/>
      <c r="E24" s="10"/>
      <c r="F24" s="10"/>
      <c r="G24" s="10"/>
      <c r="H24" s="10"/>
    </row>
    <row r="25" spans="1:8" ht="75">
      <c r="A25" s="36" t="s">
        <v>50</v>
      </c>
      <c r="B25" s="36" t="s">
        <v>93</v>
      </c>
      <c r="C25" s="36" t="s">
        <v>94</v>
      </c>
      <c r="D25" s="36" t="s">
        <v>54</v>
      </c>
      <c r="E25" s="36" t="s">
        <v>53</v>
      </c>
      <c r="F25" s="10"/>
      <c r="G25" s="10"/>
      <c r="H25" s="10"/>
    </row>
    <row r="26" spans="1:8" ht="15">
      <c r="A26" s="42">
        <v>1</v>
      </c>
      <c r="B26" s="43">
        <v>-64770</v>
      </c>
      <c r="C26" s="43">
        <f>+D23+E23</f>
        <v>720009.94</v>
      </c>
      <c r="D26" s="43">
        <v>179740</v>
      </c>
      <c r="E26" s="43">
        <f>+B26+C26-D26</f>
        <v>475499.93999999994</v>
      </c>
      <c r="F26" s="10"/>
      <c r="G26" s="10"/>
      <c r="H26" s="10"/>
    </row>
    <row r="27" spans="1:8" ht="12.75">
      <c r="A27" s="17"/>
      <c r="B27" s="17"/>
      <c r="C27" s="35"/>
      <c r="D27" s="35"/>
      <c r="E27" s="10"/>
      <c r="F27" s="10"/>
      <c r="G27" s="10"/>
      <c r="H27" s="10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2011-03-25T07:18:52Z</dcterms:created>
  <dcterms:modified xsi:type="dcterms:W3CDTF">2012-04-28T05:59:13Z</dcterms:modified>
  <cp:category/>
  <cp:version/>
  <cp:contentType/>
  <cp:contentStatus/>
</cp:coreProperties>
</file>