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<sst xmlns="http://schemas.openxmlformats.org/spreadsheetml/2006/main" count="98" uniqueCount="90">
  <si>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</si>
  <si>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</si>
  <si>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</si>
  <si>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</si>
  <si>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</si>
  <si>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</si>
  <si>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</si>
  <si>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</si>
  <si>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</si>
  <si>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</si>
  <si>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</si>
  <si>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</si>
  <si>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</si>
  <si>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</si>
  <si>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</si>
  <si>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</si>
  <si>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</si>
  <si>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</si>
  <si>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</si>
  <si>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</si>
  <si>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</si>
  <si>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</si>
  <si>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</si>
  <si>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</si>
  <si>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</si>
  <si>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</si>
  <si>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</si>
  <si>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</si>
  <si>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</si>
  <si>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</si>
  <si>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</si>
  <si>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</si>
  <si>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</si>
  <si>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</si>
  <si>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</si>
  <si>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</si>
  <si>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</si>
  <si>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</si>
  <si>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</si>
  <si>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</si>
  <si>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</si>
  <si>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</si>
  <si>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</si>
  <si>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</si>
  <si>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</si>
  <si>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</si>
  <si>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</si>
  <si>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</si>
  <si>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д.6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</si>
  <si>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</si>
  <si>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</si>
  <si>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</si>
  <si>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</si>
  <si>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</si>
  <si>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</si>
  <si>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6  по ул. Молодежная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</si>
  <si>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</si>
  <si>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</si>
  <si>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</si>
  <si>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</si>
  <si>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</si>
  <si>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</si>
  <si>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</si>
  <si>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</si>
  <si>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</si>
  <si>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</si>
  <si>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</si>
  <si>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</si>
  <si>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</si>
  <si>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6 по ул. Молодежная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</si>
  <si>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</si>
  <si>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</si>
  <si>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</si>
  <si>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</si>
  <si>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848.12 </t>
    </r>
    <r>
      <rPr>
        <sz val="10"/>
        <rFont val="Arial Cyr"/>
        <family val="0"/>
      </rPr>
      <t>тыс.рублей, в том числе:</t>
    </r>
  </si>
  <si>
    <t xml:space="preserve"> - ремонт полов в мусорных камерах - 28 м2</t>
  </si>
  <si>
    <t xml:space="preserve"> - устройство отмостки - 12 м2</t>
  </si>
  <si>
    <t xml:space="preserve"> - ремонт кровли - 2.85 м2</t>
  </si>
  <si>
    <t xml:space="preserve"> - подготовка дома к сезонной эксплуатации</t>
  </si>
  <si>
    <t xml:space="preserve"> - косметический ремонт подъездов</t>
  </si>
  <si>
    <t xml:space="preserve"> - установка почтовых ящиков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</si>
  <si>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</si>
  <si>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Молодежная, д. 6</t>
  </si>
  <si>
    <t>Капитальный ремонт межпанельных швов</t>
  </si>
  <si>
    <t>49 м.п.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</si>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</sst>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71" customWidth="1"/>
    <col min="4" max="4" width="12.875" style="71" customWidth="1"/>
    <col min="5" max="5" width="11.00390625" style="71" customWidth="1"/>
    <col min="6" max="6" width="14.625" style="71" customWidth="1"/>
    <col min="7" max="7" width="13.625" style="71" customWidth="1"/>
    <col min="8" max="8" width="13.125" style="71" customWidth="1"/>
    <col min="9" max="9" width="22.75390625" style="71" customWidth="1"/>
    <col min="10" max="10" width="10.75390625" style="0" bestFit="1" customWidth="1"/>
  </cols>
  <sheetData>
    <row r="1" spans="3:9" ht="12.75" customHeight="1" hidden="1">
      <c r="C1" s="44"/>
      <c r="D1" s="44"/>
      <c r="E1" s="44"/>
      <c r="F1" s="44"/>
      <c r="G1" s="44"/>
      <c r="H1" s="44"/>
      <c r="I1" s="44"/>
    </row>
    <row r="2" spans="3:9" ht="13.5" customHeight="1" hidden="1" thickBot="1">
      <c r="C2" s="44"/>
      <c r="D2" s="44"/>
      <c r="E2" s="44" t="s">
        <v>0</v>
      </c>
      <c r="F2" s="44"/>
      <c r="G2" s="44"/>
      <c r="H2" s="44"/>
      <c r="I2" s="44"/>
    </row>
    <row r="3" spans="3:9" ht="13.5" customHeight="1" hidden="1" thickBot="1">
      <c r="C3" s="45"/>
      <c r="D3" s="46"/>
      <c r="E3" s="47"/>
      <c r="F3" s="47"/>
      <c r="G3" s="47"/>
      <c r="H3" s="47"/>
      <c r="I3" s="48"/>
    </row>
    <row r="4" spans="3:9" ht="12.75" customHeight="1" hidden="1">
      <c r="C4" s="49"/>
      <c r="D4" s="49"/>
      <c r="E4" s="50"/>
      <c r="F4" s="50"/>
      <c r="G4" s="50"/>
      <c r="H4" s="50"/>
      <c r="I4" s="50"/>
    </row>
    <row r="5" spans="3:9" ht="14.25">
      <c r="C5" s="79" t="s">
        <v>1</v>
      </c>
      <c r="D5" s="79"/>
      <c r="E5" s="79"/>
      <c r="F5" s="79"/>
      <c r="G5" s="79"/>
      <c r="H5" s="79"/>
      <c r="I5" s="79"/>
    </row>
    <row r="6" spans="3:9" ht="12.75">
      <c r="C6" s="80" t="s">
        <v>2</v>
      </c>
      <c r="D6" s="80"/>
      <c r="E6" s="80"/>
      <c r="F6" s="80"/>
      <c r="G6" s="80"/>
      <c r="H6" s="80"/>
      <c r="I6" s="80"/>
    </row>
    <row r="7" spans="3:9" ht="13.5" thickBot="1">
      <c r="C7" s="80" t="s">
        <v>55</v>
      </c>
      <c r="D7" s="80"/>
      <c r="E7" s="80"/>
      <c r="F7" s="80"/>
      <c r="G7" s="80"/>
      <c r="H7" s="80"/>
      <c r="I7" s="80"/>
    </row>
    <row r="8" spans="3:9" ht="6" customHeight="1" hidden="1" thickBot="1">
      <c r="C8" s="81"/>
      <c r="D8" s="81"/>
      <c r="E8" s="81"/>
      <c r="F8" s="81"/>
      <c r="G8" s="81"/>
      <c r="H8" s="81"/>
      <c r="I8" s="81"/>
    </row>
    <row r="9" spans="3:9" ht="48.75" customHeight="1" thickBot="1">
      <c r="C9" s="51" t="s">
        <v>3</v>
      </c>
      <c r="D9" s="52" t="s">
        <v>56</v>
      </c>
      <c r="E9" s="53" t="s">
        <v>57</v>
      </c>
      <c r="F9" s="53" t="s">
        <v>58</v>
      </c>
      <c r="G9" s="53" t="s">
        <v>4</v>
      </c>
      <c r="H9" s="53" t="s">
        <v>59</v>
      </c>
      <c r="I9" s="51" t="s">
        <v>5</v>
      </c>
    </row>
    <row r="10" spans="3:9" ht="12" customHeight="1" thickBot="1">
      <c r="C10" s="82" t="s">
        <v>6</v>
      </c>
      <c r="D10" s="83"/>
      <c r="E10" s="83"/>
      <c r="F10" s="83"/>
      <c r="G10" s="83"/>
      <c r="H10" s="83"/>
      <c r="I10" s="84"/>
    </row>
    <row r="11" spans="3:9" ht="13.5" customHeight="1" thickBot="1">
      <c r="C11" s="54" t="s">
        <v>7</v>
      </c>
      <c r="D11" s="55">
        <f>110212.95-2942.43</f>
        <v>107270.52</v>
      </c>
      <c r="E11" s="56">
        <f>2633626.99+125236.92-36582.74</f>
        <v>2722281.17</v>
      </c>
      <c r="F11" s="56">
        <f>2485389.5+125236.92</f>
        <v>2610626.42</v>
      </c>
      <c r="G11" s="56">
        <f>+F11</f>
        <v>2610626.42</v>
      </c>
      <c r="H11" s="56">
        <f>+D11+E11-F11</f>
        <v>218925.27000000002</v>
      </c>
      <c r="I11" s="85" t="s">
        <v>8</v>
      </c>
    </row>
    <row r="12" spans="3:9" ht="13.5" customHeight="1" thickBot="1">
      <c r="C12" s="54" t="s">
        <v>9</v>
      </c>
      <c r="D12" s="55">
        <f>90060.2-6422.91</f>
        <v>83637.29</v>
      </c>
      <c r="E12" s="57">
        <f>1642788.63+61105.07-174315.21</f>
        <v>1529578.49</v>
      </c>
      <c r="F12" s="57">
        <f>1402003.62+61105.07-2782.8</f>
        <v>1460325.8900000001</v>
      </c>
      <c r="G12" s="57">
        <f>+F12</f>
        <v>1460325.8900000001</v>
      </c>
      <c r="H12" s="56">
        <f>+D12+E12-F12</f>
        <v>152889.8899999999</v>
      </c>
      <c r="I12" s="86"/>
    </row>
    <row r="13" spans="3:9" ht="13.5" customHeight="1" thickBot="1">
      <c r="C13" s="54" t="s">
        <v>10</v>
      </c>
      <c r="D13" s="55">
        <f>38445.59-2927.35</f>
        <v>35518.24</v>
      </c>
      <c r="E13" s="57">
        <f>639275.6+23811.67-26332.76</f>
        <v>636754.51</v>
      </c>
      <c r="F13" s="57">
        <f>584285.51+23811.67</f>
        <v>608097.18</v>
      </c>
      <c r="G13" s="57">
        <f>+F13</f>
        <v>608097.18</v>
      </c>
      <c r="H13" s="56">
        <f>+D13+E13-F13</f>
        <v>64175.56999999995</v>
      </c>
      <c r="I13" s="85" t="s">
        <v>11</v>
      </c>
    </row>
    <row r="14" spans="3:9" ht="13.5" customHeight="1" thickBot="1">
      <c r="C14" s="54" t="s">
        <v>12</v>
      </c>
      <c r="D14" s="55">
        <f>8029.69-552.13+12862.97-930.43</f>
        <v>19410.1</v>
      </c>
      <c r="E14" s="57">
        <f>157702.01+5917-13669.62+213759.8+7961.89-8966.86</f>
        <v>362704.22000000003</v>
      </c>
      <c r="F14" s="57">
        <f>136277.71+5917-255.96+195281.33+7961.89</f>
        <v>345181.97</v>
      </c>
      <c r="G14" s="57">
        <f>+F14</f>
        <v>345181.97</v>
      </c>
      <c r="H14" s="56">
        <f>+D14+E14-F14</f>
        <v>36932.350000000035</v>
      </c>
      <c r="I14" s="87"/>
    </row>
    <row r="15" spans="3:9" ht="13.5" thickBot="1">
      <c r="C15" s="54" t="s">
        <v>13</v>
      </c>
      <c r="D15" s="58">
        <f>SUM(D11:D14)</f>
        <v>245836.15</v>
      </c>
      <c r="E15" s="58">
        <f>SUM(E11:E14)</f>
        <v>5251318.39</v>
      </c>
      <c r="F15" s="58">
        <f>SUM(F11:F14)</f>
        <v>5024231.46</v>
      </c>
      <c r="G15" s="58">
        <f>SUM(G11:G14)</f>
        <v>5024231.46</v>
      </c>
      <c r="H15" s="58">
        <f>SUM(H11:H14)</f>
        <v>472923.0799999999</v>
      </c>
      <c r="I15" s="54"/>
    </row>
    <row r="16" spans="3:9" ht="13.5" customHeight="1" thickBot="1">
      <c r="C16" s="88" t="s">
        <v>14</v>
      </c>
      <c r="D16" s="88"/>
      <c r="E16" s="88"/>
      <c r="F16" s="88"/>
      <c r="G16" s="88"/>
      <c r="H16" s="88"/>
      <c r="I16" s="88"/>
    </row>
    <row r="17" spans="3:9" ht="49.5" customHeight="1" thickBot="1">
      <c r="C17" s="59" t="s">
        <v>3</v>
      </c>
      <c r="D17" s="60" t="s">
        <v>56</v>
      </c>
      <c r="E17" s="61" t="s">
        <v>57</v>
      </c>
      <c r="F17" s="61" t="s">
        <v>58</v>
      </c>
      <c r="G17" s="61" t="s">
        <v>60</v>
      </c>
      <c r="H17" s="61" t="s">
        <v>59</v>
      </c>
      <c r="I17" s="60" t="s">
        <v>15</v>
      </c>
    </row>
    <row r="18" spans="3:9" ht="18.75" customHeight="1" thickBot="1">
      <c r="C18" s="51" t="s">
        <v>16</v>
      </c>
      <c r="D18" s="62">
        <f>72094.41-1072.67</f>
        <v>71021.74</v>
      </c>
      <c r="E18" s="63">
        <f>1614144.92+144767.39</f>
        <v>1758912.31</v>
      </c>
      <c r="F18" s="63">
        <f>1538636.76+144767.39</f>
        <v>1683404.15</v>
      </c>
      <c r="G18" s="63">
        <f aca="true" t="shared" si="0" ref="G18:G23">+F18</f>
        <v>1683404.15</v>
      </c>
      <c r="H18" s="63">
        <f aca="true" t="shared" si="1" ref="H18:H23">+D18+E18-F18</f>
        <v>146529.90000000014</v>
      </c>
      <c r="I18" s="89" t="s">
        <v>17</v>
      </c>
    </row>
    <row r="19" spans="3:9" ht="17.25" customHeight="1" thickBot="1">
      <c r="C19" s="54" t="s">
        <v>18</v>
      </c>
      <c r="D19" s="55">
        <f>45015.31-669.76</f>
        <v>44345.549999999996</v>
      </c>
      <c r="E19" s="56">
        <f>606895.98+54429.66</f>
        <v>661325.64</v>
      </c>
      <c r="F19" s="56">
        <f>591753.08+54429.66</f>
        <v>646182.74</v>
      </c>
      <c r="G19" s="64">
        <f>+F19</f>
        <v>646182.74</v>
      </c>
      <c r="H19" s="63">
        <f t="shared" si="1"/>
        <v>59488.45000000007</v>
      </c>
      <c r="I19" s="86"/>
    </row>
    <row r="20" spans="3:9" ht="13.5" thickBot="1">
      <c r="C20" s="59" t="s">
        <v>19</v>
      </c>
      <c r="D20" s="65">
        <f>17288.46-529.06</f>
        <v>16759.399999999998</v>
      </c>
      <c r="E20" s="56">
        <f>529617.04+48586.36</f>
        <v>578203.4</v>
      </c>
      <c r="F20" s="56">
        <f>509953.84+48586.36</f>
        <v>558540.2000000001</v>
      </c>
      <c r="G20" s="63">
        <f>83.21*1000</f>
        <v>83210</v>
      </c>
      <c r="H20" s="63">
        <f t="shared" si="1"/>
        <v>36422.59999999998</v>
      </c>
      <c r="I20" s="1"/>
    </row>
    <row r="21" spans="3:9" ht="13.5" thickBot="1">
      <c r="C21" s="54" t="s">
        <v>20</v>
      </c>
      <c r="D21" s="55">
        <f>15328.22-239.68</f>
        <v>15088.539999999999</v>
      </c>
      <c r="E21" s="56">
        <f>272354.23+23773.29-55079.62</f>
        <v>241047.89999999997</v>
      </c>
      <c r="F21" s="56">
        <f>209816.25+23773.29-885.87</f>
        <v>232703.67</v>
      </c>
      <c r="G21" s="63">
        <f t="shared" si="0"/>
        <v>232703.67</v>
      </c>
      <c r="H21" s="63">
        <f t="shared" si="1"/>
        <v>23432.76999999996</v>
      </c>
      <c r="I21" s="1" t="s">
        <v>61</v>
      </c>
    </row>
    <row r="22" spans="3:9" ht="13.5" thickBot="1">
      <c r="C22" s="54" t="s">
        <v>21</v>
      </c>
      <c r="D22" s="55">
        <f>13322.08-198.23</f>
        <v>13123.85</v>
      </c>
      <c r="E22" s="56">
        <f>248982.23+22330.24</f>
        <v>271312.47000000003</v>
      </c>
      <c r="F22" s="56">
        <f>238963.56+22330.24</f>
        <v>261293.8</v>
      </c>
      <c r="G22" s="63">
        <f t="shared" si="0"/>
        <v>261293.8</v>
      </c>
      <c r="H22" s="63">
        <f t="shared" si="1"/>
        <v>23142.52000000002</v>
      </c>
      <c r="I22" s="1" t="s">
        <v>22</v>
      </c>
    </row>
    <row r="23" spans="3:9" ht="24" customHeight="1" thickBot="1">
      <c r="C23" s="54" t="s">
        <v>23</v>
      </c>
      <c r="D23" s="55">
        <f>921.06-15.54</f>
        <v>905.52</v>
      </c>
      <c r="E23" s="57">
        <f>18394.05+1648.92</f>
        <v>20042.97</v>
      </c>
      <c r="F23" s="57">
        <f>17631.62+1648.92</f>
        <v>19280.54</v>
      </c>
      <c r="G23" s="63">
        <f t="shared" si="0"/>
        <v>19280.54</v>
      </c>
      <c r="H23" s="63">
        <f t="shared" si="1"/>
        <v>1667.9500000000007</v>
      </c>
      <c r="I23" s="1" t="s">
        <v>24</v>
      </c>
    </row>
    <row r="24" spans="3:9" ht="37.5" customHeight="1" hidden="1" thickBot="1">
      <c r="C24" s="54" t="s">
        <v>62</v>
      </c>
      <c r="D24" s="66"/>
      <c r="E24" s="57">
        <v>0</v>
      </c>
      <c r="F24" s="57">
        <v>0</v>
      </c>
      <c r="G24" s="57"/>
      <c r="H24" s="57"/>
      <c r="I24" s="1"/>
    </row>
    <row r="25" spans="3:9" ht="24.75" customHeight="1" hidden="1" thickBot="1">
      <c r="C25" s="54" t="s">
        <v>25</v>
      </c>
      <c r="D25" s="66"/>
      <c r="E25" s="57"/>
      <c r="F25" s="57"/>
      <c r="G25" s="57"/>
      <c r="H25" s="57"/>
      <c r="I25" s="1" t="s">
        <v>26</v>
      </c>
    </row>
    <row r="26" spans="3:9" s="67" customFormat="1" ht="17.25" customHeight="1" thickBot="1">
      <c r="C26" s="54" t="s">
        <v>13</v>
      </c>
      <c r="D26" s="58">
        <f>SUM(D18:D25)</f>
        <v>161244.6</v>
      </c>
      <c r="E26" s="58">
        <f>SUM(E18:E25)</f>
        <v>3530844.6900000004</v>
      </c>
      <c r="F26" s="58">
        <f>SUM(F18:F25)</f>
        <v>3401405.0999999996</v>
      </c>
      <c r="G26" s="58">
        <f>SUM(G18:G25)</f>
        <v>2926074.8999999994</v>
      </c>
      <c r="H26" s="58">
        <f>SUM(H18:H25)</f>
        <v>290684.1900000002</v>
      </c>
      <c r="I26" s="66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8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69" t="s">
        <v>63</v>
      </c>
      <c r="D35" s="69"/>
      <c r="E35" s="69"/>
      <c r="F35" s="69"/>
      <c r="G35" s="69"/>
      <c r="H35" s="70">
        <f>+H15+H26</f>
        <v>763607.27</v>
      </c>
      <c r="I35" s="2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91" t="s">
        <v>64</v>
      </c>
      <c r="B1" s="91"/>
      <c r="C1" s="91"/>
      <c r="D1" s="91"/>
      <c r="E1" s="91"/>
      <c r="F1" s="91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72" t="s">
        <v>68</v>
      </c>
    </row>
    <row r="6" spans="1:6" ht="12.75">
      <c r="A6" s="90" t="s">
        <v>27</v>
      </c>
      <c r="B6" s="90"/>
      <c r="C6" s="90"/>
      <c r="D6" s="90"/>
      <c r="E6" s="90"/>
      <c r="F6" s="90"/>
    </row>
    <row r="7" spans="1:6" ht="12.75">
      <c r="A7" s="90" t="s">
        <v>28</v>
      </c>
      <c r="B7" s="90"/>
      <c r="C7" s="90"/>
      <c r="D7" s="90"/>
      <c r="E7" s="90"/>
      <c r="F7" s="90"/>
    </row>
    <row r="8" spans="1:6" ht="12.75">
      <c r="A8" s="90" t="s">
        <v>69</v>
      </c>
      <c r="B8" s="90"/>
      <c r="C8" s="90"/>
      <c r="D8" s="90"/>
      <c r="E8" s="90"/>
      <c r="F8" s="90"/>
    </row>
    <row r="9" spans="1:6" ht="38.25">
      <c r="A9" s="73" t="s">
        <v>29</v>
      </c>
      <c r="B9" s="73" t="s">
        <v>70</v>
      </c>
      <c r="C9" s="73" t="s">
        <v>71</v>
      </c>
      <c r="D9" s="73" t="s">
        <v>72</v>
      </c>
      <c r="E9" s="73" t="s">
        <v>73</v>
      </c>
      <c r="F9" s="73" t="s">
        <v>30</v>
      </c>
    </row>
    <row r="10" spans="1:6" ht="15">
      <c r="A10" s="74" t="s">
        <v>31</v>
      </c>
      <c r="B10" s="74">
        <v>606.9</v>
      </c>
      <c r="C10" s="74">
        <v>591.8</v>
      </c>
      <c r="D10" s="74">
        <f>B10-C10</f>
        <v>15.100000000000023</v>
      </c>
      <c r="E10" s="74">
        <f>965.25-117.13</f>
        <v>848.12</v>
      </c>
      <c r="F10" s="74">
        <f>C10-E10</f>
        <v>-256.32000000000005</v>
      </c>
    </row>
    <row r="12" ht="1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spans="1:3" ht="12.75">
      <c r="A17" t="s">
        <v>79</v>
      </c>
      <c r="C17" s="13"/>
    </row>
    <row r="18" spans="1:3" ht="12.75">
      <c r="A18" t="s">
        <v>80</v>
      </c>
      <c r="C18" s="13"/>
    </row>
    <row r="19" spans="1:3" ht="12.75">
      <c r="A19" t="s">
        <v>81</v>
      </c>
      <c r="C19" s="13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6.75390625" style="0" customWidth="1"/>
    <col min="4" max="4" width="21.125" style="0" customWidth="1"/>
    <col min="5" max="5" width="18.875" style="0" customWidth="1"/>
    <col min="6" max="6" width="17.125" style="0" customWidth="1"/>
    <col min="7" max="7" width="16.25390625" style="0" customWidth="1"/>
    <col min="8" max="8" width="20.625" style="0" hidden="1" customWidth="1"/>
  </cols>
  <sheetData>
    <row r="1" spans="1:8" ht="30.75" customHeight="1">
      <c r="A1" s="92" t="s">
        <v>82</v>
      </c>
      <c r="B1" s="92"/>
      <c r="C1" s="92"/>
      <c r="D1" s="92"/>
      <c r="E1" s="92"/>
      <c r="F1" s="92"/>
      <c r="G1" s="92"/>
      <c r="H1" s="3"/>
    </row>
    <row r="2" spans="1:7" ht="29.25" customHeight="1" thickBot="1">
      <c r="A2" s="93"/>
      <c r="B2" s="93"/>
      <c r="C2" s="93"/>
      <c r="D2" s="93"/>
      <c r="E2" s="93"/>
      <c r="F2" s="93"/>
      <c r="G2" s="93"/>
    </row>
    <row r="3" spans="1:8" ht="13.5" thickBot="1">
      <c r="A3" s="4"/>
      <c r="B3" s="5"/>
      <c r="C3" s="6"/>
      <c r="D3" s="5"/>
      <c r="E3" s="5"/>
      <c r="F3" s="94" t="s">
        <v>32</v>
      </c>
      <c r="G3" s="95"/>
      <c r="H3" s="5"/>
    </row>
    <row r="4" spans="1:8" ht="12.75">
      <c r="A4" s="7" t="s">
        <v>33</v>
      </c>
      <c r="B4" s="8" t="s">
        <v>34</v>
      </c>
      <c r="C4" s="9" t="s">
        <v>35</v>
      </c>
      <c r="D4" s="8" t="s">
        <v>36</v>
      </c>
      <c r="E4" s="10" t="s">
        <v>37</v>
      </c>
      <c r="F4" s="10"/>
      <c r="G4" s="10"/>
      <c r="H4" s="10" t="s">
        <v>38</v>
      </c>
    </row>
    <row r="5" spans="1:8" ht="12.75">
      <c r="A5" s="7" t="s">
        <v>39</v>
      </c>
      <c r="B5" s="8"/>
      <c r="C5" s="9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9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13"/>
      <c r="D7" s="11"/>
      <c r="E7" s="11"/>
      <c r="F7" s="11"/>
      <c r="G7" s="8" t="s">
        <v>47</v>
      </c>
      <c r="H7" s="11"/>
    </row>
    <row r="8" spans="1:8" ht="13.5" thickBot="1">
      <c r="A8" s="14"/>
      <c r="B8" s="15"/>
      <c r="C8" s="16"/>
      <c r="D8" s="15"/>
      <c r="E8" s="15"/>
      <c r="F8" s="15"/>
      <c r="G8" s="15"/>
      <c r="H8" s="15"/>
    </row>
    <row r="9" spans="1:8" ht="12.75">
      <c r="A9" s="5"/>
      <c r="B9" s="17"/>
      <c r="C9" s="6"/>
      <c r="D9" s="5"/>
      <c r="E9" s="17"/>
      <c r="F9" s="17"/>
      <c r="G9" s="17"/>
      <c r="H9" s="17"/>
    </row>
    <row r="10" spans="1:8" ht="12.75">
      <c r="A10" s="8">
        <v>1</v>
      </c>
      <c r="B10" s="18" t="s">
        <v>48</v>
      </c>
      <c r="C10" s="9" t="s">
        <v>83</v>
      </c>
      <c r="D10" s="8" t="s">
        <v>84</v>
      </c>
      <c r="E10" s="75">
        <v>83.21</v>
      </c>
      <c r="F10" s="19">
        <v>83.21</v>
      </c>
      <c r="G10" s="75">
        <f>+E10-F10</f>
        <v>0</v>
      </c>
      <c r="H10" s="19"/>
    </row>
    <row r="11" spans="1:8" ht="12.75">
      <c r="A11" s="8"/>
      <c r="B11" s="18"/>
      <c r="C11" s="9"/>
      <c r="D11" s="8"/>
      <c r="E11" s="75"/>
      <c r="F11" s="19"/>
      <c r="G11" s="75"/>
      <c r="H11" s="19"/>
    </row>
    <row r="12" spans="1:8" ht="12.75">
      <c r="A12" s="8"/>
      <c r="B12" s="18"/>
      <c r="C12" s="9"/>
      <c r="D12" s="8"/>
      <c r="E12" s="76"/>
      <c r="F12" s="24"/>
      <c r="G12" s="75"/>
      <c r="H12" s="20"/>
    </row>
    <row r="13" spans="1:8" ht="12.75">
      <c r="A13" s="8"/>
      <c r="B13" s="18"/>
      <c r="C13" s="21" t="s">
        <v>49</v>
      </c>
      <c r="D13" s="22"/>
      <c r="E13" s="77">
        <f>SUM(E10:E12)</f>
        <v>83.21</v>
      </c>
      <c r="F13" s="78">
        <f>+F10+F11</f>
        <v>83.21</v>
      </c>
      <c r="G13" s="23">
        <f>+E13-F13</f>
        <v>0</v>
      </c>
      <c r="H13" s="19"/>
    </row>
    <row r="14" spans="1:8" ht="13.5" thickBot="1">
      <c r="A14" s="24"/>
      <c r="B14" s="25"/>
      <c r="C14" s="26"/>
      <c r="D14" s="27"/>
      <c r="E14" s="20"/>
      <c r="F14" s="20"/>
      <c r="G14" s="20"/>
      <c r="H14" s="20"/>
    </row>
    <row r="15" spans="1:8" ht="12.75">
      <c r="A15" s="5"/>
      <c r="B15" s="17"/>
      <c r="C15" s="28"/>
      <c r="D15" s="28"/>
      <c r="E15" s="28"/>
      <c r="F15" s="28"/>
      <c r="G15" s="28"/>
      <c r="H15" s="28"/>
    </row>
    <row r="16" spans="1:8" ht="12.75">
      <c r="A16" s="11"/>
      <c r="B16" s="29" t="s">
        <v>13</v>
      </c>
      <c r="C16" s="30"/>
      <c r="D16" s="30"/>
      <c r="E16" s="31">
        <f>E13</f>
        <v>83.21</v>
      </c>
      <c r="F16" s="31">
        <f>F13</f>
        <v>83.21</v>
      </c>
      <c r="G16" s="31">
        <f>G13</f>
        <v>0</v>
      </c>
      <c r="H16" s="31">
        <f>H13</f>
        <v>0</v>
      </c>
    </row>
    <row r="17" spans="1:8" ht="13.5" thickBot="1">
      <c r="A17" s="15"/>
      <c r="B17" s="32"/>
      <c r="C17" s="33"/>
      <c r="D17" s="33"/>
      <c r="E17" s="34"/>
      <c r="F17" s="34"/>
      <c r="G17" s="34"/>
      <c r="H17" s="34"/>
    </row>
    <row r="18" spans="1:8" ht="12.75">
      <c r="A18" s="13"/>
      <c r="B18" s="13"/>
      <c r="C18" s="35"/>
      <c r="D18" s="35"/>
      <c r="E18" s="9"/>
      <c r="F18" s="9"/>
      <c r="G18" s="9"/>
      <c r="H18" s="9"/>
    </row>
    <row r="19" spans="1:8" ht="12.75">
      <c r="A19" s="13"/>
      <c r="B19" s="13"/>
      <c r="C19" s="35"/>
      <c r="D19" s="35"/>
      <c r="E19" s="9"/>
      <c r="F19" s="9"/>
      <c r="G19" s="9"/>
      <c r="H19" s="9"/>
    </row>
    <row r="20" spans="1:8" ht="60">
      <c r="A20" s="36" t="s">
        <v>50</v>
      </c>
      <c r="B20" s="36" t="s">
        <v>85</v>
      </c>
      <c r="C20" s="36" t="s">
        <v>86</v>
      </c>
      <c r="D20" s="36" t="s">
        <v>87</v>
      </c>
      <c r="E20" s="37" t="s">
        <v>52</v>
      </c>
      <c r="F20" s="36" t="s">
        <v>51</v>
      </c>
      <c r="G20" s="38"/>
      <c r="H20" s="9"/>
    </row>
    <row r="21" spans="1:8" ht="15">
      <c r="A21" s="39">
        <v>1</v>
      </c>
      <c r="B21" s="40">
        <v>16759.4</v>
      </c>
      <c r="C21" s="40">
        <v>578203.4</v>
      </c>
      <c r="D21" s="40">
        <v>558540.2</v>
      </c>
      <c r="E21" s="40">
        <v>146600</v>
      </c>
      <c r="F21" s="40">
        <f>+B21+C21-D21</f>
        <v>36422.60000000009</v>
      </c>
      <c r="G21" s="41"/>
      <c r="H21" s="9"/>
    </row>
    <row r="22" spans="1:8" ht="12.75">
      <c r="A22" s="13"/>
      <c r="B22" s="13"/>
      <c r="C22" s="35"/>
      <c r="D22" s="35"/>
      <c r="E22" s="9"/>
      <c r="F22" s="9"/>
      <c r="G22" s="9"/>
      <c r="H22" s="9"/>
    </row>
    <row r="24" spans="1:5" ht="75">
      <c r="A24" s="36" t="s">
        <v>50</v>
      </c>
      <c r="B24" s="36" t="s">
        <v>88</v>
      </c>
      <c r="C24" s="36" t="s">
        <v>89</v>
      </c>
      <c r="D24" s="36" t="s">
        <v>54</v>
      </c>
      <c r="E24" s="36" t="s">
        <v>53</v>
      </c>
    </row>
    <row r="25" spans="1:5" ht="15">
      <c r="A25" s="42">
        <v>1</v>
      </c>
      <c r="B25" s="43">
        <v>-578030.2</v>
      </c>
      <c r="C25" s="43">
        <f>+D21+E21</f>
        <v>705140.2</v>
      </c>
      <c r="D25" s="43">
        <v>83210</v>
      </c>
      <c r="E25" s="43">
        <f>+B25+C25-D25</f>
        <v>43900</v>
      </c>
    </row>
    <row r="26" spans="1:5" ht="12.75">
      <c r="A26" s="13"/>
      <c r="B26" s="13"/>
      <c r="C26" s="35"/>
      <c r="D26" s="35"/>
      <c r="E26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2011-03-25T07:28:13Z</dcterms:created>
  <dcterms:modified xsi:type="dcterms:W3CDTF">2012-04-28T06:00:45Z</dcterms:modified>
  <cp:category/>
  <cp:version/>
  <cp:contentType/>
  <cp:contentStatus/>
</cp:coreProperties>
</file>