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<sst xmlns="http://schemas.openxmlformats.org/spreadsheetml/2006/main" count="118" uniqueCount="108">
  <si>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</si>
  <si>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</si>
  <si>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</si>
  <si>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</si>
  <si>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</si>
  <si>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</si>
  <si>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</si>
  <si>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</si>
  <si>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</si>
  <si>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</si>
  <si>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</si>
  <si>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</si>
  <si>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</si>
  <si>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</si>
  <si>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</si>
  <si>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</si>
  <si>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</si>
  <si>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</si>
  <si>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</si>
  <si>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</si>
  <si>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</si>
  <si>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</si>
  <si>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</si>
  <si>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</si>
  <si>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</si>
  <si>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</si>
  <si>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</si>
  <si>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</si>
  <si>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</si>
  <si>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</si>
  <si>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</si>
  <si>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</si>
  <si>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</si>
  <si>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</si>
  <si>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</si>
  <si>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</si>
  <si>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</si>
  <si>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</si>
  <si>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</si>
  <si>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</si>
  <si>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</si>
  <si>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</si>
  <si>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</si>
  <si>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</si>
  <si>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</si>
  <si>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</si>
  <si>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</si>
  <si>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</si>
  <si>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</si>
  <si>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</si>
  <si>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</si>
  <si>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</si>
  <si>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</si>
  <si>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ул.Молодцова, д.15/1</t>
  </si>
  <si>
    <t>герметизация швов</t>
  </si>
  <si>
    <t>Всего</t>
  </si>
  <si>
    <t>№ п/п</t>
  </si>
  <si>
    <t>Доля МО Сертолово, руб.</t>
  </si>
  <si>
    <t>Израсходованно, руб.</t>
  </si>
  <si>
    <t>ОАО"ТСК", ОАО "Сертоловский Водоканал", ООО"ЦБИ"</t>
  </si>
  <si>
    <t>ООО "Уют-Сервис", договор управления № Н/2008-22 от 01.05.2008г.</t>
  </si>
  <si>
    <t xml:space="preserve"> ООО"Технострой-3"</t>
  </si>
  <si>
    <t>Остаток на 01.01.2011г., тыс.руб. (получено)</t>
  </si>
  <si>
    <t>подъезд №1</t>
  </si>
  <si>
    <t>Задолженность населения на 01.01.2012г., руб.</t>
  </si>
  <si>
    <t>Остаток средств  на лицевом счете на 01.01.2012г., руб.</t>
  </si>
  <si>
    <t>имущества жилого дома № 15/1 по ул. Молодцова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</si>
  <si>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</si>
  <si>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</si>
  <si>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</si>
  <si>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</si>
  <si>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Общая задолженность по дому  на 01.01.2013г.</t>
  </si>
  <si>
    <t>№ 15/1 по ул. Молодцова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</si>
  <si>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</si>
  <si>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</si>
  <si>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142,39 </t>
    </r>
    <r>
      <rPr>
        <sz val="10"/>
        <rFont val="Arial Cyr"/>
        <family val="0"/>
      </rPr>
      <t>тыс.рублей, в том числе:</t>
    </r>
  </si>
  <si>
    <t>очистка кровли и козырьков от снега - 29,60 т.р.</t>
  </si>
  <si>
    <t>установка пандуса, съездов - 11,80 т.р.</t>
  </si>
  <si>
    <t>уборка подвала от ТБО и КГО - 5,80 т.р.</t>
  </si>
  <si>
    <t>установка информационной доски - 5,38 т.р.</t>
  </si>
  <si>
    <t>аварийное обслуживание - 15,15 т.р.</t>
  </si>
  <si>
    <t>замеры сопротивления изоляции - 53,92 т.р.</t>
  </si>
  <si>
    <t>смена кранов, труб, манометров - 3,94 т.р.</t>
  </si>
  <si>
    <t>ремонт освещения - 7,66 т.р.</t>
  </si>
  <si>
    <t>смена тамбурной двери, дверных приборов - 3,11 т.р.</t>
  </si>
  <si>
    <t>ремонт клапонов мусоропровода, изготовление короба, окраска баков - 4,06 т.р.</t>
  </si>
  <si>
    <t>смена стекол - 0.94 т.р.</t>
  </si>
  <si>
    <t>ремонт примыканий к лифтов.шахте - 0.50 т.р.</t>
  </si>
  <si>
    <t>смена наличника - 0.47 т.р.</t>
  </si>
  <si>
    <t>прочее - 0.06 т.р.</t>
  </si>
  <si>
    <t>Отчет о реализации программы капитального ремонта жилого фонда ООО "УЮТ-СЕРВИС" вза период с 01 января 2012г. по 31 декабря 2012г.  по адресу г.Сертолово, ул. Молодцова, д. 15/1</t>
  </si>
  <si>
    <t>установка фартуков</t>
  </si>
  <si>
    <t>подъезд №1-3</t>
  </si>
  <si>
    <t>замена отводки на купе</t>
  </si>
  <si>
    <t>замена системы ГВС</t>
  </si>
  <si>
    <t>142 м.п.</t>
  </si>
  <si>
    <t>теплоизоляция трубопроводов ГВС</t>
  </si>
  <si>
    <t>ремонт системы ХВС</t>
  </si>
  <si>
    <t>148 м.п.</t>
  </si>
  <si>
    <t>ремонт системы ЦО</t>
  </si>
  <si>
    <t>685 м.п.</t>
  </si>
  <si>
    <t>593 м.п.</t>
  </si>
  <si>
    <t>технадзор</t>
  </si>
  <si>
    <t>Начислено за 2012 год, руб.</t>
  </si>
  <si>
    <t>Оплачено населением за 2012 год, руб.</t>
  </si>
  <si>
    <t>Задолженность населения на 01.01.2013г., руб.</t>
  </si>
  <si>
    <t>Оплачено населением и МО Сертолово за 2012 год, руб.</t>
  </si>
  <si>
    <t>Остаток средств  на лицевом счете на 01.01.2013г.,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</si>
</sst>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15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2" fontId="15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15" fillId="0" borderId="19" xfId="0" applyFont="1" applyBorder="1" applyAlignment="1">
      <alignment/>
    </xf>
    <xf numFmtId="2" fontId="15" fillId="0" borderId="15" xfId="0" applyNumberFormat="1" applyFont="1" applyBorder="1" applyAlignment="1">
      <alignment horizontal="center"/>
    </xf>
    <xf numFmtId="2" fontId="15" fillId="0" borderId="19" xfId="61" applyNumberFormat="1" applyFont="1" applyBorder="1" applyAlignment="1">
      <alignment horizontal="center"/>
    </xf>
    <xf numFmtId="2" fontId="15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18" fillId="0" borderId="25" xfId="0" applyFont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5" xfId="0" applyFont="1" applyBorder="1" applyAlignment="1">
      <alignment/>
    </xf>
    <xf numFmtId="4" fontId="18" fillId="0" borderId="25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25" xfId="0" applyBorder="1" applyAlignment="1">
      <alignment/>
    </xf>
    <xf numFmtId="4" fontId="18" fillId="0" borderId="25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29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" fontId="8" fillId="0" borderId="24" xfId="0" applyNumberFormat="1" applyFont="1" applyFill="1" applyBorder="1" applyAlignment="1">
      <alignment horizontal="right" vertical="top" wrapText="1"/>
    </xf>
    <xf numFmtId="4" fontId="9" fillId="0" borderId="24" xfId="0" applyNumberFormat="1" applyFont="1" applyFill="1" applyBorder="1" applyAlignment="1">
      <alignment vertical="top" wrapText="1"/>
    </xf>
    <xf numFmtId="4" fontId="8" fillId="0" borderId="24" xfId="0" applyNumberFormat="1" applyFont="1" applyFill="1" applyBorder="1" applyAlignment="1">
      <alignment vertical="top" wrapText="1"/>
    </xf>
    <xf numFmtId="4" fontId="3" fillId="0" borderId="24" xfId="0" applyNumberFormat="1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4" fontId="8" fillId="0" borderId="28" xfId="0" applyNumberFormat="1" applyFont="1" applyFill="1" applyBorder="1" applyAlignment="1">
      <alignment horizontal="right" vertical="top" wrapText="1"/>
    </xf>
    <xf numFmtId="4" fontId="9" fillId="0" borderId="28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2" fillId="0" borderId="24" xfId="0" applyNumberFormat="1" applyFont="1" applyFill="1" applyBorder="1" applyAlignment="1">
      <alignment horizontal="right" vertical="top" wrapText="1"/>
    </xf>
    <xf numFmtId="0" fontId="3" fillId="0" borderId="24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26" xfId="0" applyFont="1" applyFill="1" applyBorder="1" applyAlignment="1">
      <alignment horizontal="center" wrapText="1"/>
    </xf>
    <xf numFmtId="0" fontId="12" fillId="0" borderId="30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/>
    </xf>
    <xf numFmtId="2" fontId="43" fillId="0" borderId="25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19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9" fillId="0" borderId="0" xfId="0" applyNumberFormat="1" applyFont="1" applyFill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4" fontId="8" fillId="0" borderId="26" xfId="0" applyNumberFormat="1" applyFont="1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tabSelected="1" zoomScalePageLayoutView="0" workbookViewId="0" topLeftCell="C5">
      <selection activeCell="D30" sqref="D30"/>
    </sheetView>
  </sheetViews>
  <sheetFormatPr defaultColWidth="9.00390625" defaultRowHeight="12.75"/>
  <cols>
    <col min="1" max="1" width="3.375" style="46" hidden="1" customWidth="1"/>
    <col min="2" max="2" width="9.125" style="46" hidden="1" customWidth="1"/>
    <col min="3" max="3" width="30.75390625" style="76" customWidth="1"/>
    <col min="4" max="4" width="14.375" style="76" customWidth="1"/>
    <col min="5" max="5" width="11.875" style="76" customWidth="1"/>
    <col min="6" max="6" width="13.25390625" style="76" customWidth="1"/>
    <col min="7" max="7" width="11.875" style="76" customWidth="1"/>
    <col min="8" max="8" width="14.375" style="76" customWidth="1"/>
    <col min="9" max="9" width="33.375" style="76" customWidth="1"/>
    <col min="10" max="10" width="10.125" style="46" bestFit="1" customWidth="1"/>
    <col min="11" max="16384" width="9.125" style="46" customWidth="1"/>
  </cols>
  <sheetData>
    <row r="1" spans="3:9" ht="12.75" customHeight="1" hidden="1">
      <c r="C1" s="47"/>
      <c r="D1" s="47"/>
      <c r="E1" s="47"/>
      <c r="F1" s="47"/>
      <c r="G1" s="47"/>
      <c r="H1" s="47"/>
      <c r="I1" s="47"/>
    </row>
    <row r="2" spans="3:9" ht="13.5" customHeight="1" hidden="1" thickBot="1">
      <c r="C2" s="47"/>
      <c r="D2" s="47"/>
      <c r="E2" s="47" t="s">
        <v>0</v>
      </c>
      <c r="F2" s="47"/>
      <c r="G2" s="47"/>
      <c r="H2" s="47"/>
      <c r="I2" s="47"/>
    </row>
    <row r="3" spans="3:9" ht="13.5" customHeight="1" hidden="1" thickBot="1">
      <c r="C3" s="48"/>
      <c r="D3" s="49"/>
      <c r="E3" s="50"/>
      <c r="F3" s="50"/>
      <c r="G3" s="50"/>
      <c r="H3" s="50"/>
      <c r="I3" s="51"/>
    </row>
    <row r="4" spans="3:9" ht="12.75" customHeight="1" hidden="1">
      <c r="C4" s="52"/>
      <c r="D4" s="52"/>
      <c r="E4" s="53"/>
      <c r="F4" s="53"/>
      <c r="G4" s="53"/>
      <c r="H4" s="53"/>
      <c r="I4" s="53"/>
    </row>
    <row r="5" spans="3:9" ht="14.25">
      <c r="C5" s="93" t="s">
        <v>1</v>
      </c>
      <c r="D5" s="93"/>
      <c r="E5" s="93"/>
      <c r="F5" s="93"/>
      <c r="G5" s="93"/>
      <c r="H5" s="93"/>
      <c r="I5" s="93"/>
    </row>
    <row r="6" spans="3:9" ht="12.75">
      <c r="C6" s="94" t="s">
        <v>2</v>
      </c>
      <c r="D6" s="94"/>
      <c r="E6" s="94"/>
      <c r="F6" s="94"/>
      <c r="G6" s="94"/>
      <c r="H6" s="94"/>
      <c r="I6" s="94"/>
    </row>
    <row r="7" spans="3:9" ht="12.75">
      <c r="C7" s="94" t="s">
        <v>66</v>
      </c>
      <c r="D7" s="94"/>
      <c r="E7" s="94"/>
      <c r="F7" s="94"/>
      <c r="G7" s="94"/>
      <c r="H7" s="94"/>
      <c r="I7" s="94"/>
    </row>
    <row r="8" spans="3:9" ht="6" customHeight="1" thickBot="1">
      <c r="C8" s="95"/>
      <c r="D8" s="95"/>
      <c r="E8" s="95"/>
      <c r="F8" s="95"/>
      <c r="G8" s="95"/>
      <c r="H8" s="95"/>
      <c r="I8" s="95"/>
    </row>
    <row r="9" spans="3:9" ht="50.25" customHeight="1" thickBot="1">
      <c r="C9" s="54" t="s">
        <v>3</v>
      </c>
      <c r="D9" s="55" t="s">
        <v>67</v>
      </c>
      <c r="E9" s="56" t="s">
        <v>68</v>
      </c>
      <c r="F9" s="56" t="s">
        <v>69</v>
      </c>
      <c r="G9" s="56" t="s">
        <v>4</v>
      </c>
      <c r="H9" s="56" t="s">
        <v>70</v>
      </c>
      <c r="I9" s="55" t="s">
        <v>5</v>
      </c>
    </row>
    <row r="10" spans="3:9" ht="13.5" customHeight="1" thickBot="1">
      <c r="C10" s="96" t="s">
        <v>6</v>
      </c>
      <c r="D10" s="97"/>
      <c r="E10" s="97"/>
      <c r="F10" s="97"/>
      <c r="G10" s="97"/>
      <c r="H10" s="97"/>
      <c r="I10" s="98"/>
    </row>
    <row r="11" spans="3:9" ht="13.5" customHeight="1" thickBot="1">
      <c r="C11" s="57" t="s">
        <v>7</v>
      </c>
      <c r="D11" s="58">
        <v>130025.1100000001</v>
      </c>
      <c r="E11" s="59">
        <f>1623768.65-8123.93</f>
        <v>1615644.72</v>
      </c>
      <c r="F11" s="59">
        <f>1586240.97</f>
        <v>1586240.97</v>
      </c>
      <c r="G11" s="59">
        <v>1754014.66</v>
      </c>
      <c r="H11" s="59">
        <f>+D11+E11-F11</f>
        <v>159428.8600000001</v>
      </c>
      <c r="I11" s="99" t="s">
        <v>59</v>
      </c>
    </row>
    <row r="12" spans="3:9" ht="13.5" customHeight="1" thickBot="1">
      <c r="C12" s="57" t="s">
        <v>8</v>
      </c>
      <c r="D12" s="58">
        <v>79427.6499999999</v>
      </c>
      <c r="E12" s="60">
        <f>570705.4-28100.09</f>
        <v>542605.31</v>
      </c>
      <c r="F12" s="60">
        <v>530886.02</v>
      </c>
      <c r="G12" s="59">
        <v>491859.58</v>
      </c>
      <c r="H12" s="59">
        <f>+D12+E12-F12</f>
        <v>91146.93999999994</v>
      </c>
      <c r="I12" s="100"/>
    </row>
    <row r="13" spans="3:9" ht="13.5" customHeight="1" thickBot="1">
      <c r="C13" s="57" t="s">
        <v>9</v>
      </c>
      <c r="D13" s="58">
        <v>46509.95000000007</v>
      </c>
      <c r="E13" s="60">
        <f>211383.03-11329.55+101380.36-7384.57</f>
        <v>294049.27</v>
      </c>
      <c r="F13" s="60">
        <f>182898.3+113946.56</f>
        <v>296844.86</v>
      </c>
      <c r="G13" s="59">
        <f>+E13</f>
        <v>294049.27</v>
      </c>
      <c r="H13" s="59">
        <f>+D13+E13-F13</f>
        <v>43714.3600000001</v>
      </c>
      <c r="I13" s="100"/>
    </row>
    <row r="14" spans="3:9" ht="13.5" customHeight="1" thickBot="1">
      <c r="C14" s="57" t="s">
        <v>10</v>
      </c>
      <c r="D14" s="58">
        <v>23327.649999999994</v>
      </c>
      <c r="E14" s="60">
        <f>71211.95-3815.84+34149.05-2487.44+63869.94-3126.14</f>
        <v>159801.52</v>
      </c>
      <c r="F14" s="60">
        <f>61611.65+37025.8+59464.98</f>
        <v>158102.43000000002</v>
      </c>
      <c r="G14" s="59">
        <f>+E14</f>
        <v>159801.52</v>
      </c>
      <c r="H14" s="59">
        <f>+D14+E14-F14</f>
        <v>25026.73999999996</v>
      </c>
      <c r="I14" s="101"/>
    </row>
    <row r="15" spans="3:9" ht="13.5" customHeight="1" thickBot="1">
      <c r="C15" s="57" t="s">
        <v>11</v>
      </c>
      <c r="D15" s="61">
        <f>SUM(D11:D14)</f>
        <v>279290.3600000001</v>
      </c>
      <c r="E15" s="61">
        <f>SUM(E11:E14)</f>
        <v>2612100.8200000003</v>
      </c>
      <c r="F15" s="61">
        <f>SUM(F11:F14)</f>
        <v>2572074.2800000003</v>
      </c>
      <c r="G15" s="61">
        <f>SUM(G11:G14)</f>
        <v>2699725.03</v>
      </c>
      <c r="H15" s="61">
        <f>SUM(H11:H14)</f>
        <v>319316.90000000014</v>
      </c>
      <c r="I15" s="57"/>
    </row>
    <row r="16" spans="3:9" ht="13.5" customHeight="1" thickBot="1">
      <c r="C16" s="97" t="s">
        <v>12</v>
      </c>
      <c r="D16" s="97"/>
      <c r="E16" s="97"/>
      <c r="F16" s="97"/>
      <c r="G16" s="97"/>
      <c r="H16" s="97"/>
      <c r="I16" s="97"/>
    </row>
    <row r="17" spans="3:9" ht="38.25" customHeight="1" thickBot="1">
      <c r="C17" s="62" t="s">
        <v>3</v>
      </c>
      <c r="D17" s="55" t="s">
        <v>67</v>
      </c>
      <c r="E17" s="56" t="s">
        <v>68</v>
      </c>
      <c r="F17" s="56" t="s">
        <v>69</v>
      </c>
      <c r="G17" s="56" t="s">
        <v>4</v>
      </c>
      <c r="H17" s="56" t="s">
        <v>70</v>
      </c>
      <c r="I17" s="63" t="s">
        <v>13</v>
      </c>
    </row>
    <row r="18" spans="3:9" ht="13.5" customHeight="1" thickBot="1">
      <c r="C18" s="54" t="s">
        <v>14</v>
      </c>
      <c r="D18" s="64">
        <v>85192.14000000025</v>
      </c>
      <c r="E18" s="65">
        <f>1063266.59+887.24</f>
        <v>1064153.83</v>
      </c>
      <c r="F18" s="65">
        <v>1047261.75</v>
      </c>
      <c r="G18" s="65">
        <f>+E18</f>
        <v>1064153.83</v>
      </c>
      <c r="H18" s="65">
        <f>+D18+E18-F18</f>
        <v>102084.2200000002</v>
      </c>
      <c r="I18" s="87" t="s">
        <v>60</v>
      </c>
    </row>
    <row r="19" spans="3:10" ht="14.25" customHeight="1" thickBot="1">
      <c r="C19" s="57" t="s">
        <v>15</v>
      </c>
      <c r="D19" s="58">
        <v>18573.52999999994</v>
      </c>
      <c r="E19" s="59">
        <f>185455.82+140.66</f>
        <v>185596.48</v>
      </c>
      <c r="F19" s="59">
        <v>181288.12</v>
      </c>
      <c r="G19" s="65">
        <v>142390.47</v>
      </c>
      <c r="H19" s="65">
        <f aca="true" t="shared" si="0" ref="H19:H25">+D19+E19-F19</f>
        <v>22881.889999999956</v>
      </c>
      <c r="I19" s="88"/>
      <c r="J19" s="66"/>
    </row>
    <row r="20" spans="3:9" ht="13.5" customHeight="1" thickBot="1">
      <c r="C20" s="62" t="s">
        <v>16</v>
      </c>
      <c r="D20" s="67">
        <v>16982.24000000005</v>
      </c>
      <c r="E20" s="59">
        <f>280450.02+391.99</f>
        <v>280842.01</v>
      </c>
      <c r="F20" s="59">
        <v>272996.01</v>
      </c>
      <c r="G20" s="65">
        <v>621093</v>
      </c>
      <c r="H20" s="65">
        <f t="shared" si="0"/>
        <v>24828.24000000005</v>
      </c>
      <c r="I20" s="68"/>
    </row>
    <row r="21" spans="3:9" ht="12.75" customHeight="1" thickBot="1">
      <c r="C21" s="57" t="s">
        <v>17</v>
      </c>
      <c r="D21" s="58">
        <v>11664.040000000008</v>
      </c>
      <c r="E21" s="59">
        <f>147931.38+248.24</f>
        <v>148179.62</v>
      </c>
      <c r="F21" s="59">
        <v>145790.52</v>
      </c>
      <c r="G21" s="65">
        <f>+E21</f>
        <v>148179.62</v>
      </c>
      <c r="H21" s="65">
        <f t="shared" si="0"/>
        <v>14053.140000000014</v>
      </c>
      <c r="I21" s="69" t="s">
        <v>18</v>
      </c>
    </row>
    <row r="22" spans="3:9" ht="13.5" customHeight="1" thickBot="1">
      <c r="C22" s="57" t="s">
        <v>19</v>
      </c>
      <c r="D22" s="58">
        <v>17474.77999999997</v>
      </c>
      <c r="E22" s="59">
        <f>222333.77+361.66</f>
        <v>222695.43</v>
      </c>
      <c r="F22" s="59">
        <v>218849.73</v>
      </c>
      <c r="G22" s="65">
        <v>241849.21</v>
      </c>
      <c r="H22" s="65">
        <f t="shared" si="0"/>
        <v>21320.479999999952</v>
      </c>
      <c r="I22" s="69" t="s">
        <v>20</v>
      </c>
    </row>
    <row r="23" spans="3:9" ht="13.5" customHeight="1" thickBot="1">
      <c r="C23" s="57" t="s">
        <v>21</v>
      </c>
      <c r="D23" s="58">
        <v>1018.6000000000004</v>
      </c>
      <c r="E23" s="60">
        <f>12183.8+20.34</f>
        <v>12204.14</v>
      </c>
      <c r="F23" s="60">
        <v>12030.97</v>
      </c>
      <c r="G23" s="65">
        <f>+E23</f>
        <v>12204.14</v>
      </c>
      <c r="H23" s="65">
        <f t="shared" si="0"/>
        <v>1191.7700000000004</v>
      </c>
      <c r="I23" s="70" t="s">
        <v>22</v>
      </c>
    </row>
    <row r="24" spans="3:9" ht="13.5" customHeight="1" thickBot="1">
      <c r="C24" s="62" t="s">
        <v>23</v>
      </c>
      <c r="D24" s="58">
        <v>11241.76999999996</v>
      </c>
      <c r="E24" s="60">
        <f>138467.41+369.6</f>
        <v>138837.01</v>
      </c>
      <c r="F24" s="60">
        <v>136343.82</v>
      </c>
      <c r="G24" s="65">
        <f>+E24</f>
        <v>138837.01</v>
      </c>
      <c r="H24" s="65">
        <f t="shared" si="0"/>
        <v>13734.959999999963</v>
      </c>
      <c r="I24" s="69"/>
    </row>
    <row r="25" spans="3:9" ht="13.5" customHeight="1" thickBot="1">
      <c r="C25" s="57" t="s">
        <v>24</v>
      </c>
      <c r="D25" s="58">
        <v>2907.019999999997</v>
      </c>
      <c r="E25" s="60">
        <f>33502.68+54.58</f>
        <v>33557.26</v>
      </c>
      <c r="F25" s="60">
        <v>33004.16</v>
      </c>
      <c r="G25" s="65">
        <f>+E25</f>
        <v>33557.26</v>
      </c>
      <c r="H25" s="65">
        <f t="shared" si="0"/>
        <v>3460.1199999999953</v>
      </c>
      <c r="I25" s="70" t="s">
        <v>61</v>
      </c>
    </row>
    <row r="26" spans="3:9" s="71" customFormat="1" ht="13.5" customHeight="1" thickBot="1">
      <c r="C26" s="57" t="s">
        <v>11</v>
      </c>
      <c r="D26" s="61">
        <f>SUM(D18:D25)</f>
        <v>165054.12000000017</v>
      </c>
      <c r="E26" s="61">
        <f>SUM(E18:E25)</f>
        <v>2086065.7799999998</v>
      </c>
      <c r="F26" s="61">
        <f>SUM(F18:F25)</f>
        <v>2047565.08</v>
      </c>
      <c r="G26" s="61">
        <f>SUM(G18:G25)</f>
        <v>2402264.54</v>
      </c>
      <c r="H26" s="61">
        <f>SUM(H18:H25)</f>
        <v>203554.82000000012</v>
      </c>
      <c r="I26" s="68"/>
    </row>
    <row r="27" spans="3:9" ht="13.5" customHeight="1" thickBot="1">
      <c r="C27" s="89" t="s">
        <v>25</v>
      </c>
      <c r="D27" s="89"/>
      <c r="E27" s="89"/>
      <c r="F27" s="89"/>
      <c r="G27" s="89"/>
      <c r="H27" s="89"/>
      <c r="I27" s="89"/>
    </row>
    <row r="28" spans="3:9" ht="28.5" customHeight="1" thickBot="1">
      <c r="C28" s="72" t="s">
        <v>26</v>
      </c>
      <c r="D28" s="90" t="s">
        <v>27</v>
      </c>
      <c r="E28" s="91"/>
      <c r="F28" s="91"/>
      <c r="G28" s="91"/>
      <c r="H28" s="92"/>
      <c r="I28" s="73" t="s">
        <v>28</v>
      </c>
    </row>
    <row r="29" spans="3:8" ht="26.25" customHeight="1">
      <c r="C29" s="74" t="s">
        <v>71</v>
      </c>
      <c r="D29" s="74"/>
      <c r="E29" s="74"/>
      <c r="F29" s="74"/>
      <c r="G29" s="74"/>
      <c r="H29" s="75">
        <f>+H15+H26</f>
        <v>522871.72000000026</v>
      </c>
    </row>
    <row r="30" spans="3:4" ht="15">
      <c r="C30" s="84"/>
      <c r="D30" s="84"/>
    </row>
    <row r="31" ht="12.75" customHeight="1">
      <c r="C31" s="85"/>
    </row>
    <row r="32" spans="3:8" ht="12.75">
      <c r="C32" s="46"/>
      <c r="D32" s="46"/>
      <c r="E32" s="46"/>
      <c r="F32" s="46"/>
      <c r="G32" s="46"/>
      <c r="H32" s="46"/>
    </row>
    <row r="33" spans="3:6" ht="15" customHeight="1">
      <c r="C33" s="84"/>
      <c r="D33" s="86"/>
      <c r="E33" s="86"/>
      <c r="F33" s="86"/>
    </row>
  </sheetData>
  <sheetProtection/>
  <mergeCells count="10">
    <mergeCell ref="I18:I19"/>
    <mergeCell ref="C27:I27"/>
    <mergeCell ref="D28:H28"/>
    <mergeCell ref="C5:I5"/>
    <mergeCell ref="C7:I7"/>
    <mergeCell ref="C8:I8"/>
    <mergeCell ref="C10:I10"/>
    <mergeCell ref="I11:I14"/>
    <mergeCell ref="C16:I16"/>
    <mergeCell ref="C6:I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120" zoomScaleSheetLayoutView="120" zoomScalePageLayoutView="0" workbookViewId="0" topLeftCell="A1">
      <selection activeCell="B4" sqref="B4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875" style="0" customWidth="1"/>
  </cols>
  <sheetData>
    <row r="1" spans="1:9" ht="12.75">
      <c r="A1" s="102" t="s">
        <v>29</v>
      </c>
      <c r="B1" s="102"/>
      <c r="C1" s="102"/>
      <c r="D1" s="102"/>
      <c r="E1" s="102"/>
      <c r="F1" s="102"/>
      <c r="G1" s="102"/>
      <c r="H1" s="102"/>
      <c r="I1" s="102"/>
    </row>
    <row r="2" spans="1:9" ht="12.75">
      <c r="A2" s="102" t="s">
        <v>30</v>
      </c>
      <c r="B2" s="102"/>
      <c r="C2" s="102"/>
      <c r="D2" s="102"/>
      <c r="E2" s="102"/>
      <c r="F2" s="102"/>
      <c r="G2" s="102"/>
      <c r="H2" s="102"/>
      <c r="I2" s="102"/>
    </row>
    <row r="3" spans="1:9" ht="12.75">
      <c r="A3" s="102" t="s">
        <v>72</v>
      </c>
      <c r="B3" s="102"/>
      <c r="C3" s="102"/>
      <c r="D3" s="102"/>
      <c r="E3" s="102"/>
      <c r="F3" s="102"/>
      <c r="G3" s="102"/>
      <c r="H3" s="102"/>
      <c r="I3" s="102"/>
    </row>
    <row r="4" spans="1:9" ht="51">
      <c r="A4" s="77" t="s">
        <v>31</v>
      </c>
      <c r="B4" s="77" t="s">
        <v>73</v>
      </c>
      <c r="C4" s="78" t="s">
        <v>62</v>
      </c>
      <c r="D4" s="78" t="s">
        <v>32</v>
      </c>
      <c r="E4" s="78" t="s">
        <v>33</v>
      </c>
      <c r="F4" s="78" t="s">
        <v>34</v>
      </c>
      <c r="G4" s="78" t="s">
        <v>35</v>
      </c>
      <c r="H4" s="77" t="s">
        <v>74</v>
      </c>
      <c r="I4" s="77" t="s">
        <v>36</v>
      </c>
    </row>
    <row r="5" spans="1:9" ht="15">
      <c r="A5" s="79" t="s">
        <v>37</v>
      </c>
      <c r="B5" s="80">
        <v>62.18439000000001</v>
      </c>
      <c r="C5" s="80">
        <v>24.7039</v>
      </c>
      <c r="D5" s="80">
        <v>185.59648</v>
      </c>
      <c r="E5" s="80">
        <v>181.28812</v>
      </c>
      <c r="F5" s="80">
        <v>4.32</v>
      </c>
      <c r="G5" s="80">
        <v>142.39047</v>
      </c>
      <c r="H5" s="80">
        <v>22.88189</v>
      </c>
      <c r="I5" s="80">
        <f>B5+D5+F5-G5</f>
        <v>109.71040000000002</v>
      </c>
    </row>
    <row r="7" ht="15">
      <c r="A7" t="s">
        <v>75</v>
      </c>
    </row>
    <row r="8" ht="12.75">
      <c r="A8" t="s">
        <v>76</v>
      </c>
    </row>
    <row r="9" ht="12.75">
      <c r="A9" t="s">
        <v>77</v>
      </c>
    </row>
    <row r="10" ht="12.75">
      <c r="A10" t="s">
        <v>78</v>
      </c>
    </row>
    <row r="11" ht="12.75">
      <c r="A11" t="s">
        <v>79</v>
      </c>
    </row>
    <row r="12" ht="12.75">
      <c r="A12" t="s">
        <v>80</v>
      </c>
    </row>
    <row r="13" ht="12.75">
      <c r="A13" t="s">
        <v>81</v>
      </c>
    </row>
    <row r="14" ht="12.75">
      <c r="A14" t="s">
        <v>82</v>
      </c>
    </row>
    <row r="15" ht="12.75">
      <c r="A15" t="s">
        <v>83</v>
      </c>
    </row>
    <row r="16" ht="12.75">
      <c r="A16" t="s">
        <v>84</v>
      </c>
    </row>
    <row r="17" ht="12.75">
      <c r="A17" t="s">
        <v>85</v>
      </c>
    </row>
    <row r="18" ht="12.75">
      <c r="A18" t="s">
        <v>86</v>
      </c>
    </row>
    <row r="19" ht="12.75">
      <c r="A19" t="s">
        <v>87</v>
      </c>
    </row>
    <row r="20" ht="12.75">
      <c r="A20" t="s">
        <v>88</v>
      </c>
    </row>
    <row r="21" ht="12.75">
      <c r="A21" t="s">
        <v>89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B31" sqref="B31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</cols>
  <sheetData>
    <row r="1" spans="1:7" ht="30.75" customHeight="1">
      <c r="A1" s="103" t="s">
        <v>90</v>
      </c>
      <c r="B1" s="103"/>
      <c r="C1" s="103"/>
      <c r="D1" s="103"/>
      <c r="E1" s="103"/>
      <c r="F1" s="103"/>
      <c r="G1" s="103"/>
    </row>
    <row r="2" spans="1:7" ht="29.25" customHeight="1" thickBot="1">
      <c r="A2" s="103"/>
      <c r="B2" s="103"/>
      <c r="C2" s="103"/>
      <c r="D2" s="103"/>
      <c r="E2" s="103"/>
      <c r="F2" s="103"/>
      <c r="G2" s="103"/>
    </row>
    <row r="3" spans="1:7" ht="13.5" thickBot="1">
      <c r="A3" s="4"/>
      <c r="B3" s="5"/>
      <c r="C3" s="1"/>
      <c r="D3" s="5"/>
      <c r="E3" s="5"/>
      <c r="F3" s="104" t="s">
        <v>38</v>
      </c>
      <c r="G3" s="105"/>
    </row>
    <row r="4" spans="1:7" ht="12.75">
      <c r="A4" s="6" t="s">
        <v>39</v>
      </c>
      <c r="B4" s="7" t="s">
        <v>40</v>
      </c>
      <c r="C4" s="6" t="s">
        <v>41</v>
      </c>
      <c r="D4" s="7" t="s">
        <v>42</v>
      </c>
      <c r="E4" s="8" t="s">
        <v>43</v>
      </c>
      <c r="F4" s="8"/>
      <c r="G4" s="8"/>
    </row>
    <row r="5" spans="1:7" ht="12.75">
      <c r="A5" s="6" t="s">
        <v>44</v>
      </c>
      <c r="B5" s="7"/>
      <c r="C5" s="9"/>
      <c r="D5" s="7" t="s">
        <v>45</v>
      </c>
      <c r="E5" s="7" t="s">
        <v>46</v>
      </c>
      <c r="F5" s="7" t="s">
        <v>47</v>
      </c>
      <c r="G5" s="7" t="s">
        <v>48</v>
      </c>
    </row>
    <row r="6" spans="1:7" ht="12.75">
      <c r="A6" s="6"/>
      <c r="B6" s="7"/>
      <c r="C6" s="9"/>
      <c r="D6" s="7" t="s">
        <v>49</v>
      </c>
      <c r="E6" s="7"/>
      <c r="F6" s="7" t="s">
        <v>50</v>
      </c>
      <c r="G6" s="7" t="s">
        <v>51</v>
      </c>
    </row>
    <row r="7" spans="1:7" ht="12.75">
      <c r="A7" s="10"/>
      <c r="B7" s="11"/>
      <c r="C7" s="2"/>
      <c r="D7" s="11"/>
      <c r="E7" s="11"/>
      <c r="F7" s="11"/>
      <c r="G7" s="7" t="s">
        <v>52</v>
      </c>
    </row>
    <row r="8" spans="1:7" ht="13.5" thickBot="1">
      <c r="A8" s="12"/>
      <c r="B8" s="13"/>
      <c r="C8" s="3"/>
      <c r="D8" s="13"/>
      <c r="E8" s="13"/>
      <c r="F8" s="13"/>
      <c r="G8" s="13"/>
    </row>
    <row r="9" spans="1:7" ht="12.75">
      <c r="A9" s="5"/>
      <c r="B9" s="14"/>
      <c r="C9" s="1"/>
      <c r="D9" s="5"/>
      <c r="E9" s="5"/>
      <c r="F9" s="5"/>
      <c r="G9" s="14"/>
    </row>
    <row r="10" spans="1:7" ht="12.75">
      <c r="A10" s="7">
        <v>1</v>
      </c>
      <c r="B10" s="15" t="s">
        <v>53</v>
      </c>
      <c r="C10" s="6" t="s">
        <v>91</v>
      </c>
      <c r="D10" s="7" t="s">
        <v>92</v>
      </c>
      <c r="E10" s="16">
        <v>29.586</v>
      </c>
      <c r="F10" s="17">
        <v>29.586</v>
      </c>
      <c r="G10" s="17">
        <f aca="true" t="shared" si="0" ref="G10:G17">+E10-F10</f>
        <v>0</v>
      </c>
    </row>
    <row r="11" spans="1:7" ht="12.75">
      <c r="A11" s="7"/>
      <c r="B11" s="15"/>
      <c r="C11" s="6" t="s">
        <v>93</v>
      </c>
      <c r="D11" s="7" t="s">
        <v>63</v>
      </c>
      <c r="E11" s="16">
        <v>16.487</v>
      </c>
      <c r="F11" s="17">
        <v>16.487</v>
      </c>
      <c r="G11" s="17">
        <f t="shared" si="0"/>
        <v>0</v>
      </c>
    </row>
    <row r="12" spans="1:7" ht="12.75">
      <c r="A12" s="7"/>
      <c r="B12" s="15"/>
      <c r="C12" s="6" t="s">
        <v>94</v>
      </c>
      <c r="D12" s="7" t="s">
        <v>95</v>
      </c>
      <c r="E12" s="16">
        <v>419</v>
      </c>
      <c r="F12" s="17">
        <v>21</v>
      </c>
      <c r="G12" s="17">
        <f t="shared" si="0"/>
        <v>398</v>
      </c>
    </row>
    <row r="13" spans="1:7" ht="12.75">
      <c r="A13" s="7"/>
      <c r="B13" s="15"/>
      <c r="C13" s="6" t="s">
        <v>96</v>
      </c>
      <c r="D13" s="7" t="s">
        <v>95</v>
      </c>
      <c r="E13" s="17">
        <v>70.1</v>
      </c>
      <c r="F13" s="17">
        <v>3.6</v>
      </c>
      <c r="G13" s="17">
        <f t="shared" si="0"/>
        <v>66.5</v>
      </c>
    </row>
    <row r="14" spans="1:7" ht="12.75">
      <c r="A14" s="7"/>
      <c r="B14" s="15"/>
      <c r="C14" s="6" t="s">
        <v>97</v>
      </c>
      <c r="D14" s="7" t="s">
        <v>98</v>
      </c>
      <c r="E14" s="17">
        <v>381.49</v>
      </c>
      <c r="F14" s="17">
        <v>38.149</v>
      </c>
      <c r="G14" s="17">
        <f t="shared" si="0"/>
        <v>343.341</v>
      </c>
    </row>
    <row r="15" spans="1:7" ht="12.75">
      <c r="A15" s="7"/>
      <c r="B15" s="15"/>
      <c r="C15" s="6" t="s">
        <v>99</v>
      </c>
      <c r="D15" s="7" t="s">
        <v>100</v>
      </c>
      <c r="E15" s="17">
        <v>2102.88</v>
      </c>
      <c r="F15" s="17">
        <v>210.288</v>
      </c>
      <c r="G15" s="17">
        <f t="shared" si="0"/>
        <v>1892.592</v>
      </c>
    </row>
    <row r="16" spans="1:7" ht="12.75">
      <c r="A16" s="7"/>
      <c r="B16" s="15"/>
      <c r="C16" s="6" t="s">
        <v>54</v>
      </c>
      <c r="D16" s="7" t="s">
        <v>101</v>
      </c>
      <c r="E16" s="17">
        <v>2965.35</v>
      </c>
      <c r="F16" s="17">
        <v>296.535</v>
      </c>
      <c r="G16" s="17">
        <f t="shared" si="0"/>
        <v>2668.815</v>
      </c>
    </row>
    <row r="17" spans="1:7" ht="12.75">
      <c r="A17" s="7"/>
      <c r="B17" s="15"/>
      <c r="C17" s="9" t="s">
        <v>102</v>
      </c>
      <c r="D17" s="7"/>
      <c r="E17" s="17">
        <v>54.48</v>
      </c>
      <c r="F17" s="17">
        <v>5.448</v>
      </c>
      <c r="G17" s="17">
        <f t="shared" si="0"/>
        <v>49.032</v>
      </c>
    </row>
    <row r="18" spans="1:7" ht="12.75">
      <c r="A18" s="7"/>
      <c r="B18" s="15"/>
      <c r="C18" s="6"/>
      <c r="D18" s="7"/>
      <c r="E18" s="16"/>
      <c r="F18" s="16"/>
      <c r="G18" s="17"/>
    </row>
    <row r="19" spans="1:7" ht="12.75">
      <c r="A19" s="7"/>
      <c r="B19" s="15"/>
      <c r="C19" s="18" t="s">
        <v>55</v>
      </c>
      <c r="D19" s="19"/>
      <c r="E19" s="20">
        <f>SUM(E10:E18)</f>
        <v>6039.373</v>
      </c>
      <c r="F19" s="20">
        <f>SUM(F10:F18)</f>
        <v>621.093</v>
      </c>
      <c r="G19" s="20">
        <f>SUM(G10:G18)</f>
        <v>5418.28</v>
      </c>
    </row>
    <row r="20" spans="1:7" ht="13.5" thickBot="1">
      <c r="A20" s="21"/>
      <c r="B20" s="22"/>
      <c r="C20" s="23"/>
      <c r="D20" s="24"/>
      <c r="E20" s="25"/>
      <c r="F20" s="25"/>
      <c r="G20" s="26"/>
    </row>
    <row r="21" spans="1:7" ht="12.75">
      <c r="A21" s="5"/>
      <c r="B21" s="14"/>
      <c r="C21" s="81"/>
      <c r="D21" s="27"/>
      <c r="E21" s="28"/>
      <c r="F21" s="29"/>
      <c r="G21" s="29"/>
    </row>
    <row r="22" spans="1:7" ht="12.75">
      <c r="A22" s="11"/>
      <c r="B22" s="30" t="s">
        <v>11</v>
      </c>
      <c r="C22" s="82"/>
      <c r="D22" s="9"/>
      <c r="E22" s="31">
        <f>E19</f>
        <v>6039.373</v>
      </c>
      <c r="F22" s="32">
        <f>+F19</f>
        <v>621.093</v>
      </c>
      <c r="G22" s="33">
        <f>+E22-F22</f>
        <v>5418.28</v>
      </c>
    </row>
    <row r="23" spans="1:7" ht="13.5" thickBot="1">
      <c r="A23" s="13"/>
      <c r="B23" s="34"/>
      <c r="C23" s="83"/>
      <c r="D23" s="35"/>
      <c r="E23" s="24"/>
      <c r="F23" s="36"/>
      <c r="G23" s="36"/>
    </row>
    <row r="25" spans="1:7" ht="63.75" customHeight="1">
      <c r="A25" s="37" t="s">
        <v>56</v>
      </c>
      <c r="B25" s="37" t="s">
        <v>64</v>
      </c>
      <c r="C25" s="37" t="s">
        <v>103</v>
      </c>
      <c r="D25" s="37" t="s">
        <v>104</v>
      </c>
      <c r="E25" s="38" t="s">
        <v>57</v>
      </c>
      <c r="F25" s="37" t="s">
        <v>105</v>
      </c>
      <c r="G25" s="39"/>
    </row>
    <row r="26" spans="1:7" ht="15">
      <c r="A26" s="40">
        <v>1</v>
      </c>
      <c r="B26" s="41">
        <v>16982.24000000005</v>
      </c>
      <c r="C26" s="41">
        <v>280842.01</v>
      </c>
      <c r="D26" s="41">
        <v>272996.01</v>
      </c>
      <c r="E26" s="41">
        <v>45806.16</v>
      </c>
      <c r="F26" s="41">
        <f>+B26+C26-D26</f>
        <v>24828.24000000005</v>
      </c>
      <c r="G26" s="42"/>
    </row>
    <row r="28" spans="1:5" ht="90">
      <c r="A28" s="37" t="s">
        <v>56</v>
      </c>
      <c r="B28" s="37" t="s">
        <v>65</v>
      </c>
      <c r="C28" s="37" t="s">
        <v>106</v>
      </c>
      <c r="D28" s="37" t="s">
        <v>58</v>
      </c>
      <c r="E28" s="37" t="s">
        <v>107</v>
      </c>
    </row>
    <row r="29" spans="1:5" ht="15">
      <c r="A29" s="43">
        <v>1</v>
      </c>
      <c r="B29" s="44">
        <v>-327764.95999999996</v>
      </c>
      <c r="C29" s="44">
        <f>+D26+E26</f>
        <v>318802.17000000004</v>
      </c>
      <c r="D29" s="44">
        <v>621093</v>
      </c>
      <c r="E29" s="44">
        <f>+B29+C29-D29</f>
        <v>-630055.7899999999</v>
      </c>
    </row>
    <row r="30" spans="1:5" ht="12.75">
      <c r="A30" s="2"/>
      <c r="B30" s="2"/>
      <c r="C30" s="45"/>
      <c r="D30" s="45"/>
      <c r="E30" s="9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2011-03-25T07:17:04Z</dcterms:created>
  <dcterms:modified xsi:type="dcterms:W3CDTF">2013-04-16T12:36:49Z</dcterms:modified>
  <cp:category/>
  <cp:version/>
  <cp:contentType/>
  <cp:contentStatus/>
</cp:coreProperties>
</file>