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'кап.рем.'!$3:$9</definedName>
  </definedNames>
  <calcPr fullCalcOnLoad="1"/>
</workbook>
</file>

<file path=xl/sharedStrings.xml><?xml version="1.0" encoding="utf-8"?>
<sst xmlns="http://schemas.openxmlformats.org/spreadsheetml/2006/main" count="75" uniqueCount="72">
  <si>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</si>
  <si>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</si>
  <si>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</si>
  <si>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</si>
  <si>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</si>
  <si>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</si>
  <si>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</si>
  <si>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</si>
  <si>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</si>
  <si>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</si>
  <si>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</si>
  <si>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</si>
  <si>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</si>
  <si>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</si>
  <si>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</si>
  <si>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</si>
  <si>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</si>
  <si>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</si>
  <si>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</si>
  <si>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</si>
  <si>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Примечание</t>
  </si>
  <si>
    <t>т/о коммерческих узлов учета тепловой энергии</t>
  </si>
  <si>
    <t>имущества жилого дома № 72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</si>
  <si>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</si>
  <si>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</si>
  <si>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</si>
  <si>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</si>
  <si>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</si>
  <si>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В/225-05-08 от 01.05.08г. с ОАО "Сертоловский Водоканал"</t>
  </si>
  <si>
    <t>Содерж.общего им-ва</t>
  </si>
  <si>
    <t>Остаток средств 29 339,73</t>
  </si>
  <si>
    <t>Остаток средств 16 300,00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</si>
  <si>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</si>
  <si>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</si>
  <si>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</si>
  <si>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</si>
  <si>
    <t>ОТЧЕТ</t>
  </si>
  <si>
    <t>по выполнению плана текущего ремонта жилого дома</t>
  </si>
  <si>
    <t>№ 72 по мкр. Черная Речка с 01.05.2008г. по 01.05.2009г.</t>
  </si>
  <si>
    <t>№                             п/п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</si>
  <si>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</si>
  <si>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</si>
  <si>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</si>
  <si>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</si>
  <si>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</si>
  <si>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</si>
  <si>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2612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</si>
  <si>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- 2612 руб.</t>
  </si>
  <si>
    <t>Отчет о реализации программы капитального ремонта жилого фонда ООО "УЮТ-СЕРВИС" в соответствии с ФЗ № 185 за период с 01 мая 2008г. по 30 апреля 2009г.  по адресу мкр.Черная Речка,  д. 72</t>
  </si>
  <si>
    <t>в том числе:</t>
  </si>
  <si>
    <t>№</t>
  </si>
  <si>
    <t>Адрес</t>
  </si>
  <si>
    <t>Наименование работ</t>
  </si>
  <si>
    <t>Сумма,</t>
  </si>
  <si>
    <t>п\п</t>
  </si>
  <si>
    <t>тыс.руб.</t>
  </si>
  <si>
    <t xml:space="preserve">средства </t>
  </si>
  <si>
    <t>бюджетное</t>
  </si>
  <si>
    <t>населения</t>
  </si>
  <si>
    <t>финансиро-</t>
  </si>
  <si>
    <t>вание</t>
  </si>
  <si>
    <t>Черная Речка, д. 72</t>
  </si>
  <si>
    <t>капитальный ремонт фасада</t>
  </si>
  <si>
    <t>технический надзор</t>
  </si>
  <si>
    <t>Всего</t>
  </si>
  <si>
    <t>№ п/п</t>
  </si>
  <si>
    <t>Начислено, руб.</t>
  </si>
  <si>
    <t>Оплачено населением, руб.</t>
  </si>
  <si>
    <t>Передано ОАО "Комфорт", руб.</t>
  </si>
  <si>
    <t>Задолженность населения, руб.</t>
  </si>
  <si>
    <t>Израсходованно, руб.</t>
  </si>
  <si>
    <t>Остаток,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</si>
</sst>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9" fillId="0" borderId="13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8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3" xfId="0" applyFont="1" applyBorder="1" applyAlignment="1">
      <alignment/>
    </xf>
    <xf numFmtId="164" fontId="18" fillId="0" borderId="23" xfId="0" applyNumberFormat="1" applyFont="1" applyBorder="1" applyAlignment="1">
      <alignment horizontal="center"/>
    </xf>
    <xf numFmtId="164" fontId="18" fillId="0" borderId="23" xfId="61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8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5" customWidth="1"/>
    <col min="4" max="4" width="11.75390625" style="25" customWidth="1"/>
    <col min="5" max="5" width="14.25390625" style="25" customWidth="1"/>
    <col min="6" max="6" width="12.75390625" style="25" customWidth="1"/>
    <col min="7" max="7" width="10.75390625" style="25" customWidth="1"/>
    <col min="8" max="8" width="39.003906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76" t="s">
        <v>1</v>
      </c>
      <c r="D5" s="76"/>
      <c r="E5" s="76"/>
      <c r="F5" s="76"/>
      <c r="G5" s="76"/>
      <c r="H5" s="76"/>
    </row>
    <row r="6" spans="3:8" ht="12.75">
      <c r="C6" s="77" t="s">
        <v>2</v>
      </c>
      <c r="D6" s="77"/>
      <c r="E6" s="77"/>
      <c r="F6" s="77"/>
      <c r="G6" s="77"/>
      <c r="H6" s="77"/>
    </row>
    <row r="7" spans="3:8" ht="13.5" thickBot="1">
      <c r="C7" s="77" t="s">
        <v>22</v>
      </c>
      <c r="D7" s="77"/>
      <c r="E7" s="77"/>
      <c r="F7" s="77"/>
      <c r="G7" s="77"/>
      <c r="H7" s="77"/>
    </row>
    <row r="8" spans="3:8" ht="6" customHeight="1" hidden="1" thickBot="1">
      <c r="C8" s="78"/>
      <c r="D8" s="78"/>
      <c r="E8" s="78"/>
      <c r="F8" s="78"/>
      <c r="G8" s="78"/>
      <c r="H8" s="78"/>
    </row>
    <row r="9" spans="3:8" ht="48.7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20</v>
      </c>
    </row>
    <row r="10" spans="3:8" ht="12" customHeight="1" thickBot="1">
      <c r="C10" s="79" t="s">
        <v>4</v>
      </c>
      <c r="D10" s="80"/>
      <c r="E10" s="80"/>
      <c r="F10" s="80"/>
      <c r="G10" s="80"/>
      <c r="H10" s="81"/>
    </row>
    <row r="11" spans="3:8" ht="13.5" customHeight="1" thickBot="1">
      <c r="C11" s="11" t="s">
        <v>5</v>
      </c>
      <c r="D11" s="12">
        <f>89254.82-3351.94</f>
        <v>85902.88</v>
      </c>
      <c r="E11" s="12">
        <v>79780.46</v>
      </c>
      <c r="F11" s="12">
        <f>167571.1+1187.65</f>
        <v>168758.75</v>
      </c>
      <c r="G11" s="26">
        <f>+D11-E11</f>
        <v>6122.419999999998</v>
      </c>
      <c r="H11" s="73" t="s">
        <v>27</v>
      </c>
    </row>
    <row r="12" spans="3:8" ht="13.5" customHeight="1" thickBot="1">
      <c r="C12" s="11" t="s">
        <v>6</v>
      </c>
      <c r="D12" s="13">
        <f>77303.14-2395.7</f>
        <v>74907.44</v>
      </c>
      <c r="E12" s="13">
        <v>72465.95</v>
      </c>
      <c r="F12" s="13">
        <f>76095.09-1187.65</f>
        <v>74907.44</v>
      </c>
      <c r="G12" s="26">
        <f>+D12-E12</f>
        <v>2441.4900000000052</v>
      </c>
      <c r="H12" s="82"/>
    </row>
    <row r="13" spans="3:8" ht="13.5" customHeight="1" thickBot="1">
      <c r="C13" s="11" t="s">
        <v>7</v>
      </c>
      <c r="D13" s="13">
        <f>33876.18-1074.53</f>
        <v>32801.65</v>
      </c>
      <c r="E13" s="13">
        <v>31659.07</v>
      </c>
      <c r="F13" s="27">
        <v>36980.85</v>
      </c>
      <c r="G13" s="26">
        <f>+D13-E13</f>
        <v>1142.5800000000017</v>
      </c>
      <c r="H13" s="73" t="s">
        <v>28</v>
      </c>
    </row>
    <row r="14" spans="3:8" ht="13.5" customHeight="1" thickBot="1">
      <c r="C14" s="11" t="s">
        <v>8</v>
      </c>
      <c r="D14" s="13">
        <f>11333.71-359.35+7405.27-240.74</f>
        <v>18138.889999999996</v>
      </c>
      <c r="E14" s="13">
        <f>6918.21+10592.23</f>
        <v>17510.44</v>
      </c>
      <c r="F14" s="13">
        <f>12371.96+8122.5</f>
        <v>20494.46</v>
      </c>
      <c r="G14" s="26">
        <f>+D14-E14</f>
        <v>628.4499999999971</v>
      </c>
      <c r="H14" s="74"/>
    </row>
    <row r="15" spans="3:8" ht="13.5" thickBot="1">
      <c r="C15" s="11" t="s">
        <v>9</v>
      </c>
      <c r="D15" s="14">
        <f>SUM(D11:D14)</f>
        <v>211750.86</v>
      </c>
      <c r="E15" s="14">
        <f>SUM(E11:E14)</f>
        <v>201415.92</v>
      </c>
      <c r="F15" s="14">
        <f>SUM(F11:F14)</f>
        <v>301141.5</v>
      </c>
      <c r="G15" s="28">
        <f>D15-E15</f>
        <v>10334.939999999973</v>
      </c>
      <c r="H15" s="15"/>
    </row>
    <row r="16" spans="3:8" ht="13.5" customHeight="1" thickBot="1">
      <c r="C16" s="75" t="s">
        <v>10</v>
      </c>
      <c r="D16" s="75"/>
      <c r="E16" s="75"/>
      <c r="F16" s="75"/>
      <c r="G16" s="75"/>
      <c r="H16" s="75"/>
    </row>
    <row r="17" spans="3:8" ht="13.5" thickBot="1">
      <c r="C17" s="29" t="s">
        <v>29</v>
      </c>
      <c r="D17" s="17">
        <v>60666.78</v>
      </c>
      <c r="E17" s="17">
        <v>56886.15</v>
      </c>
      <c r="F17" s="17">
        <v>62229.94</v>
      </c>
      <c r="G17" s="17">
        <f>+D17-E17</f>
        <v>3780.6299999999974</v>
      </c>
      <c r="H17" s="30"/>
    </row>
    <row r="18" spans="3:9" ht="13.5" thickBot="1">
      <c r="C18" s="11" t="s">
        <v>11</v>
      </c>
      <c r="D18" s="12">
        <f>33528.52-72.25</f>
        <v>33456.27</v>
      </c>
      <c r="E18" s="12">
        <v>31951.73</v>
      </c>
      <c r="F18" s="12">
        <v>2612</v>
      </c>
      <c r="G18" s="17">
        <f aca="true" t="shared" si="0" ref="G18:G25">+D18-E18</f>
        <v>1504.5399999999972</v>
      </c>
      <c r="H18" s="19" t="s">
        <v>30</v>
      </c>
      <c r="I18" s="18"/>
    </row>
    <row r="19" spans="3:8" ht="23.25" thickBot="1">
      <c r="C19" s="16" t="s">
        <v>12</v>
      </c>
      <c r="D19" s="12">
        <f>12731.04-60.09+16000</f>
        <v>28670.95</v>
      </c>
      <c r="E19" s="12">
        <f>11682.27+16000</f>
        <v>27682.27</v>
      </c>
      <c r="F19" s="12">
        <v>25600</v>
      </c>
      <c r="G19" s="17">
        <f t="shared" si="0"/>
        <v>988.6800000000003</v>
      </c>
      <c r="H19" s="19" t="s">
        <v>31</v>
      </c>
    </row>
    <row r="20" spans="3:8" ht="23.25" thickBot="1">
      <c r="C20" s="16" t="s">
        <v>32</v>
      </c>
      <c r="D20" s="12">
        <v>485.92</v>
      </c>
      <c r="E20" s="12">
        <v>438.55</v>
      </c>
      <c r="F20" s="12">
        <v>485.92</v>
      </c>
      <c r="G20" s="17">
        <f t="shared" si="0"/>
        <v>47.370000000000005</v>
      </c>
      <c r="H20" s="19" t="s">
        <v>33</v>
      </c>
    </row>
    <row r="21" spans="3:8" ht="23.25" hidden="1" thickBot="1">
      <c r="C21" s="11" t="s">
        <v>13</v>
      </c>
      <c r="D21" s="12"/>
      <c r="E21" s="12"/>
      <c r="F21" s="12"/>
      <c r="G21" s="17">
        <f t="shared" si="0"/>
        <v>0</v>
      </c>
      <c r="H21" s="19" t="s">
        <v>14</v>
      </c>
    </row>
    <row r="22" spans="3:8" ht="34.5" thickBot="1">
      <c r="C22" s="11" t="s">
        <v>15</v>
      </c>
      <c r="D22" s="12">
        <f>11047.76-21.38</f>
        <v>11026.380000000001</v>
      </c>
      <c r="E22" s="12">
        <v>10409.13</v>
      </c>
      <c r="F22" s="12">
        <f>15834.43+1848.77</f>
        <v>17683.2</v>
      </c>
      <c r="G22" s="17">
        <f t="shared" si="0"/>
        <v>617.2500000000018</v>
      </c>
      <c r="H22" s="19" t="s">
        <v>34</v>
      </c>
    </row>
    <row r="23" spans="3:8" ht="26.25" customHeight="1" hidden="1" thickBot="1">
      <c r="C23" s="11" t="s">
        <v>16</v>
      </c>
      <c r="D23" s="13"/>
      <c r="E23" s="13"/>
      <c r="F23" s="13"/>
      <c r="G23" s="17">
        <f t="shared" si="0"/>
        <v>0</v>
      </c>
      <c r="H23" s="19" t="s">
        <v>17</v>
      </c>
    </row>
    <row r="24" spans="3:8" ht="37.5" customHeight="1" hidden="1" thickBot="1">
      <c r="C24" s="11" t="s">
        <v>21</v>
      </c>
      <c r="D24" s="13">
        <v>0</v>
      </c>
      <c r="E24" s="13">
        <v>0</v>
      </c>
      <c r="F24" s="13"/>
      <c r="G24" s="17">
        <f t="shared" si="0"/>
        <v>0</v>
      </c>
      <c r="H24" s="19"/>
    </row>
    <row r="25" spans="3:8" ht="24.75" customHeight="1" hidden="1" thickBot="1">
      <c r="C25" s="11" t="s">
        <v>18</v>
      </c>
      <c r="D25" s="13"/>
      <c r="E25" s="13"/>
      <c r="F25" s="13"/>
      <c r="G25" s="17">
        <f t="shared" si="0"/>
        <v>0</v>
      </c>
      <c r="H25" s="19" t="s">
        <v>19</v>
      </c>
    </row>
    <row r="26" spans="3:8" s="21" customFormat="1" ht="17.25" customHeight="1" thickBot="1">
      <c r="C26" s="11" t="s">
        <v>9</v>
      </c>
      <c r="D26" s="14">
        <f>SUM(D17:D25)</f>
        <v>134306.3</v>
      </c>
      <c r="E26" s="14">
        <f>SUM(E17:E25)</f>
        <v>127367.83000000002</v>
      </c>
      <c r="F26" s="14">
        <f>SUM(F17:F25)</f>
        <v>108611.06</v>
      </c>
      <c r="G26" s="28">
        <f>D26-E26</f>
        <v>6938.469999999972</v>
      </c>
      <c r="H26" s="20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35</v>
      </c>
      <c r="D35" s="23"/>
      <c r="E35" s="23"/>
      <c r="F35" s="23"/>
      <c r="G35" s="24">
        <f>G15+G26</f>
        <v>17273.409999999945</v>
      </c>
      <c r="H35" s="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9.125" style="31" customWidth="1"/>
    <col min="2" max="2" width="13.25390625" style="31" customWidth="1"/>
    <col min="3" max="3" width="16.625" style="31" customWidth="1"/>
    <col min="4" max="4" width="16.25390625" style="31" customWidth="1"/>
    <col min="5" max="5" width="17.375" style="31" customWidth="1"/>
    <col min="6" max="6" width="14.25390625" style="31" customWidth="1"/>
    <col min="7" max="16384" width="9.125" style="31" customWidth="1"/>
  </cols>
  <sheetData>
    <row r="4" spans="1:6" ht="15">
      <c r="A4" s="83" t="s">
        <v>36</v>
      </c>
      <c r="B4" s="83"/>
      <c r="C4" s="83"/>
      <c r="D4" s="83"/>
      <c r="E4" s="83"/>
      <c r="F4" s="83"/>
    </row>
    <row r="5" spans="1:6" ht="15">
      <c r="A5" s="83" t="s">
        <v>37</v>
      </c>
      <c r="B5" s="83"/>
      <c r="C5" s="83"/>
      <c r="D5" s="83"/>
      <c r="E5" s="83"/>
      <c r="F5" s="83"/>
    </row>
    <row r="6" spans="1:6" ht="15">
      <c r="A6" s="83" t="s">
        <v>38</v>
      </c>
      <c r="B6" s="83"/>
      <c r="C6" s="83"/>
      <c r="D6" s="83"/>
      <c r="E6" s="83"/>
      <c r="F6" s="83"/>
    </row>
    <row r="7" spans="1:6" ht="45">
      <c r="A7" s="32" t="s">
        <v>39</v>
      </c>
      <c r="B7" s="32" t="s">
        <v>40</v>
      </c>
      <c r="C7" s="32" t="s">
        <v>41</v>
      </c>
      <c r="D7" s="32" t="s">
        <v>42</v>
      </c>
      <c r="E7" s="32" t="s">
        <v>43</v>
      </c>
      <c r="F7" s="32" t="s">
        <v>44</v>
      </c>
    </row>
    <row r="8" spans="1:6" ht="15">
      <c r="A8" s="33" t="s">
        <v>45</v>
      </c>
      <c r="B8" s="33">
        <v>33529</v>
      </c>
      <c r="C8" s="33">
        <v>31952</v>
      </c>
      <c r="D8" s="33">
        <f>B8-C8</f>
        <v>1577</v>
      </c>
      <c r="E8" s="33">
        <v>2612</v>
      </c>
      <c r="F8" s="33">
        <f>C8-E8</f>
        <v>29340</v>
      </c>
    </row>
    <row r="10" ht="15">
      <c r="A10" s="31" t="s">
        <v>46</v>
      </c>
    </row>
    <row r="11" spans="1:3" ht="15">
      <c r="A11" s="31" t="s">
        <v>47</v>
      </c>
      <c r="C11" s="34"/>
    </row>
  </sheetData>
  <sheetProtection/>
  <mergeCells count="3">
    <mergeCell ref="A4:F4"/>
    <mergeCell ref="A5:F5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2" sqref="C12:D12"/>
    </sheetView>
  </sheetViews>
  <sheetFormatPr defaultColWidth="9.00390625" defaultRowHeight="12.75"/>
  <cols>
    <col min="1" max="1" width="8.25390625" style="0" customWidth="1"/>
    <col min="2" max="2" width="28.625" style="0" customWidth="1"/>
    <col min="3" max="3" width="22.75390625" style="0" customWidth="1"/>
    <col min="4" max="4" width="29.125" style="0" customWidth="1"/>
    <col min="5" max="5" width="21.625" style="0" customWidth="1"/>
    <col min="6" max="6" width="21.125" style="0" customWidth="1"/>
    <col min="7" max="7" width="17.25390625" style="0" customWidth="1"/>
    <col min="8" max="8" width="20.625" style="0" hidden="1" customWidth="1"/>
  </cols>
  <sheetData>
    <row r="1" spans="1:8" ht="30.75" customHeight="1">
      <c r="A1" s="88" t="s">
        <v>48</v>
      </c>
      <c r="B1" s="89"/>
      <c r="C1" s="89"/>
      <c r="D1" s="89"/>
      <c r="E1" s="89"/>
      <c r="F1" s="89"/>
      <c r="G1" s="89"/>
      <c r="H1" s="35"/>
    </row>
    <row r="2" spans="1:7" ht="29.25" customHeight="1" thickBot="1">
      <c r="A2" s="90"/>
      <c r="B2" s="90"/>
      <c r="C2" s="90"/>
      <c r="D2" s="90"/>
      <c r="E2" s="90"/>
      <c r="F2" s="90"/>
      <c r="G2" s="90"/>
    </row>
    <row r="3" spans="1:8" ht="13.5" thickBot="1">
      <c r="A3" s="36"/>
      <c r="B3" s="37"/>
      <c r="C3" s="38"/>
      <c r="D3" s="38"/>
      <c r="E3" s="37"/>
      <c r="F3" s="91" t="s">
        <v>49</v>
      </c>
      <c r="G3" s="92"/>
      <c r="H3" s="37"/>
    </row>
    <row r="4" spans="1:8" ht="12.75">
      <c r="A4" s="39" t="s">
        <v>50</v>
      </c>
      <c r="B4" s="40" t="s">
        <v>51</v>
      </c>
      <c r="C4" s="93" t="s">
        <v>52</v>
      </c>
      <c r="D4" s="85"/>
      <c r="E4" s="42" t="s">
        <v>53</v>
      </c>
      <c r="F4" s="42"/>
      <c r="G4" s="42"/>
      <c r="H4" s="42" t="s">
        <v>20</v>
      </c>
    </row>
    <row r="5" spans="1:8" ht="12.75">
      <c r="A5" s="39" t="s">
        <v>54</v>
      </c>
      <c r="B5" s="40"/>
      <c r="C5" s="43"/>
      <c r="D5" s="43"/>
      <c r="E5" s="40" t="s">
        <v>55</v>
      </c>
      <c r="G5" s="42"/>
      <c r="H5" s="40"/>
    </row>
    <row r="6" spans="1:8" ht="12.75">
      <c r="A6" s="39"/>
      <c r="B6" s="40"/>
      <c r="C6" s="43"/>
      <c r="D6" s="43"/>
      <c r="E6" s="40"/>
      <c r="F6" s="40" t="s">
        <v>56</v>
      </c>
      <c r="G6" s="40" t="s">
        <v>57</v>
      </c>
      <c r="H6" s="40"/>
    </row>
    <row r="7" spans="1:8" ht="12.75">
      <c r="A7" s="39"/>
      <c r="B7" s="40"/>
      <c r="C7" s="43"/>
      <c r="D7" s="43"/>
      <c r="E7" s="44"/>
      <c r="F7" s="40" t="s">
        <v>58</v>
      </c>
      <c r="G7" s="40" t="s">
        <v>59</v>
      </c>
      <c r="H7" s="44"/>
    </row>
    <row r="8" spans="1:8" ht="12.75">
      <c r="A8" s="45"/>
      <c r="B8" s="44"/>
      <c r="C8" s="46"/>
      <c r="D8" s="46"/>
      <c r="E8" s="44"/>
      <c r="F8" s="44"/>
      <c r="G8" s="40" t="s">
        <v>60</v>
      </c>
      <c r="H8" s="44"/>
    </row>
    <row r="9" spans="1:8" ht="13.5" thickBot="1">
      <c r="A9" s="47"/>
      <c r="B9" s="48"/>
      <c r="C9" s="49"/>
      <c r="D9" s="49"/>
      <c r="E9" s="48"/>
      <c r="F9" s="48"/>
      <c r="G9" s="48"/>
      <c r="H9" s="48"/>
    </row>
    <row r="10" spans="1:8" ht="12.75">
      <c r="A10" s="37"/>
      <c r="B10" s="50"/>
      <c r="C10" s="67"/>
      <c r="D10" s="68"/>
      <c r="E10" s="50"/>
      <c r="F10" s="50"/>
      <c r="G10" s="50"/>
      <c r="H10" s="50"/>
    </row>
    <row r="11" spans="1:8" ht="12.75" customHeight="1">
      <c r="A11" s="40">
        <v>1</v>
      </c>
      <c r="B11" s="51" t="s">
        <v>61</v>
      </c>
      <c r="C11" s="69"/>
      <c r="D11" s="70"/>
      <c r="E11" s="52"/>
      <c r="F11" s="41"/>
      <c r="G11" s="52"/>
      <c r="H11" s="41"/>
    </row>
    <row r="12" spans="1:8" ht="12.75">
      <c r="A12" s="40"/>
      <c r="B12" s="51"/>
      <c r="C12" s="93" t="s">
        <v>62</v>
      </c>
      <c r="D12" s="85"/>
      <c r="E12" s="52">
        <v>400.441</v>
      </c>
      <c r="F12" s="41">
        <f>E12*0.05</f>
        <v>20.02205</v>
      </c>
      <c r="G12" s="52">
        <f>+E12-F12</f>
        <v>380.41895</v>
      </c>
      <c r="H12" s="41"/>
    </row>
    <row r="13" spans="1:8" ht="12.75">
      <c r="A13" s="40"/>
      <c r="B13" s="51"/>
      <c r="C13" s="93" t="s">
        <v>63</v>
      </c>
      <c r="D13" s="85"/>
      <c r="E13" s="53">
        <v>5.606</v>
      </c>
      <c r="F13" s="41">
        <v>5.606</v>
      </c>
      <c r="G13" s="52">
        <f>+E13-F13</f>
        <v>0</v>
      </c>
      <c r="H13" s="54"/>
    </row>
    <row r="14" spans="1:8" ht="12.75">
      <c r="A14" s="40"/>
      <c r="B14" s="51"/>
      <c r="C14" s="84" t="s">
        <v>64</v>
      </c>
      <c r="D14" s="85"/>
      <c r="E14" s="55">
        <f>SUM(E11:E13)</f>
        <v>406.04699999999997</v>
      </c>
      <c r="F14" s="56">
        <f>+F12+F13</f>
        <v>25.62805</v>
      </c>
      <c r="G14" s="55">
        <f>+E14-F14</f>
        <v>380.41895</v>
      </c>
      <c r="H14" s="41"/>
    </row>
    <row r="15" spans="1:8" ht="13.5" thickBot="1">
      <c r="A15" s="57"/>
      <c r="B15" s="58"/>
      <c r="C15" s="86"/>
      <c r="D15" s="87"/>
      <c r="E15" s="54"/>
      <c r="F15" s="54"/>
      <c r="G15" s="54"/>
      <c r="H15" s="54"/>
    </row>
    <row r="16" spans="1:8" ht="12.75">
      <c r="A16" s="37"/>
      <c r="B16" s="50"/>
      <c r="C16" s="67"/>
      <c r="D16" s="68"/>
      <c r="E16" s="60"/>
      <c r="F16" s="60"/>
      <c r="G16" s="60"/>
      <c r="H16" s="60"/>
    </row>
    <row r="17" spans="1:8" ht="12.75">
      <c r="A17" s="44"/>
      <c r="B17" s="61" t="s">
        <v>9</v>
      </c>
      <c r="C17" s="69"/>
      <c r="D17" s="70"/>
      <c r="E17" s="62">
        <f>E14</f>
        <v>406.04699999999997</v>
      </c>
      <c r="F17" s="63">
        <f>+F14</f>
        <v>25.62805</v>
      </c>
      <c r="G17" s="62">
        <f>+E17-F17</f>
        <v>380.41895</v>
      </c>
      <c r="H17" s="41"/>
    </row>
    <row r="18" spans="1:8" ht="13.5" thickBot="1">
      <c r="A18" s="48"/>
      <c r="B18" s="64"/>
      <c r="C18" s="71"/>
      <c r="D18" s="72"/>
      <c r="E18" s="59"/>
      <c r="F18" s="59"/>
      <c r="G18" s="59"/>
      <c r="H18" s="59"/>
    </row>
    <row r="21" spans="1:7" ht="36.75" customHeight="1">
      <c r="A21" s="65" t="s">
        <v>65</v>
      </c>
      <c r="B21" s="65" t="s">
        <v>66</v>
      </c>
      <c r="C21" s="65" t="s">
        <v>67</v>
      </c>
      <c r="D21" s="65" t="s">
        <v>68</v>
      </c>
      <c r="E21" s="65" t="s">
        <v>69</v>
      </c>
      <c r="F21" s="65" t="s">
        <v>70</v>
      </c>
      <c r="G21" s="65" t="s">
        <v>71</v>
      </c>
    </row>
    <row r="22" spans="1:7" ht="15">
      <c r="A22" s="66">
        <v>1</v>
      </c>
      <c r="B22" s="66">
        <v>28671</v>
      </c>
      <c r="C22" s="66">
        <v>27683</v>
      </c>
      <c r="D22" s="66">
        <v>14200</v>
      </c>
      <c r="E22" s="66">
        <f>+B22-C22</f>
        <v>988</v>
      </c>
      <c r="F22" s="66">
        <v>25600</v>
      </c>
      <c r="G22" s="66">
        <f>D22+B22-F22-E22</f>
        <v>16283</v>
      </c>
    </row>
  </sheetData>
  <sheetProtection/>
  <mergeCells count="7">
    <mergeCell ref="C14:D14"/>
    <mergeCell ref="C15:D15"/>
    <mergeCell ref="A1:G2"/>
    <mergeCell ref="F3:G3"/>
    <mergeCell ref="C4:D4"/>
    <mergeCell ref="C12:D12"/>
    <mergeCell ref="C13:D13"/>
  </mergeCells>
  <printOptions horizontalCentered="1"/>
  <pageMargins left="0" right="0" top="0.5905511811023623" bottom="0.1968503937007874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2011-03-25T07:37:13Z</dcterms:created>
  <dcterms:modified xsi:type="dcterms:W3CDTF">2013-06-04T10:56:38Z</dcterms:modified>
  <cp:category/>
  <cp:version/>
  <cp:contentType/>
  <cp:contentStatus/>
</cp:coreProperties>
</file>