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<sst xmlns="http://schemas.openxmlformats.org/spreadsheetml/2006/main" count="106" uniqueCount="97">
  <si>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</si>
  <si>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</si>
  <si>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</si>
  <si>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  по ул. Молодцова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</si>
  <si>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</si>
  <si>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</si>
  <si>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</si>
  <si>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</si>
  <si>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</si>
  <si>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</si>
  <si>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</si>
  <si>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</si>
  <si>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</si>
  <si>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</si>
  <si>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</si>
  <si>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</si>
  <si>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</si>
  <si>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</si>
  <si>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</si>
  <si>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</si>
  <si>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</si>
  <si>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</si>
  <si>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</si>
  <si>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</si>
  <si>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</si>
  <si>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</si>
  <si>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</si>
  <si>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</si>
  <si>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</si>
  <si>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</si>
  <si>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</si>
  <si>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</si>
  <si>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</si>
  <si>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</si>
  <si>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</si>
  <si>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</si>
  <si>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</si>
  <si>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4320.00 руб., ОАО "Вымпелком" 7000.00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</si>
  <si>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</si>
  <si>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</si>
  <si>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</si>
  <si>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</si>
  <si>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</si>
  <si>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</si>
  <si>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14 по ул. Молодцова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</si>
  <si>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</si>
  <si>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</si>
  <si>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</si>
  <si>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</si>
  <si>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</si>
  <si>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</si>
  <si>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</si>
  <si>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</si>
  <si>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</si>
  <si>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</si>
  <si>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150</t>
    </r>
    <r>
      <rPr>
        <b/>
        <sz val="11"/>
        <color indexed="8"/>
        <rFont val="Calibri"/>
        <family val="2"/>
      </rPr>
      <t xml:space="preserve">,10 </t>
    </r>
    <r>
      <rPr>
        <sz val="10"/>
        <rFont val="Arial Cyr"/>
        <family val="0"/>
      </rPr>
      <t>тыс.рублей, в том числе:</t>
    </r>
  </si>
  <si>
    <t>изготовление оконных блоков, смена стекол - 11,97 т.р.</t>
  </si>
  <si>
    <t>работы по электрике - 0,03 т.р.</t>
  </si>
  <si>
    <t>ремонт лифтового оборудования - 88,80 т.р.</t>
  </si>
  <si>
    <t>установка замка - 0,19 т.р.</t>
  </si>
  <si>
    <t>ремонт системы ХВС и ГВС - 4,32 т.р.</t>
  </si>
  <si>
    <t>ремонт ступеней - 0,79 т.р.</t>
  </si>
  <si>
    <t>аварийное обслуживание - 11,12 т.р.</t>
  </si>
  <si>
    <t>окраска стен, потолка, перил, дверей в МК, ограждений -10,39 т.р.</t>
  </si>
  <si>
    <t>установка ящиков для голосования - 11,62 т.р.</t>
  </si>
  <si>
    <t>очистка подвальных помещений - 9,25 т.р.</t>
  </si>
  <si>
    <t>прочие - 1,62 т.р.</t>
  </si>
  <si>
    <t>Отчет о реализации программы капитального ремонта жилого фонда ООО "УЮТ-СЕРВИС"  за период с 01 января 2015г. по 31 декабря 2015г.  по адресу г.Сертолово, ул. Молодцова, д. 14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</si>
  <si>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</si>
  <si>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</si>
  <si>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</si>
  <si>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</si>
  <si>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</si>
  <si>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</si>
  <si>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</si>
  <si>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</si>
  <si>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</si>
  <si>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</si>
  <si>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</si>
  <si>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</si>
  <si>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</si>
  <si>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</si>
  <si>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</si>
  <si>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</si>
  <si>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д.14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</si>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</sst>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33" borderId="12" xfId="0" applyNumberFormat="1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1" xfId="52" applyFill="1" applyBorder="1" applyAlignment="1">
      <alignment horizontal="center" vertical="center" wrapText="1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44" fillId="0" borderId="21" xfId="52" applyFont="1" applyFill="1" applyBorder="1" applyAlignment="1">
      <alignment horizontal="center" vertical="center"/>
      <protection/>
    </xf>
    <xf numFmtId="2" fontId="44" fillId="0" borderId="21" xfId="52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4" fillId="0" borderId="25" xfId="0" applyFont="1" applyBorder="1" applyAlignment="1">
      <alignment/>
    </xf>
    <xf numFmtId="0" fontId="34" fillId="0" borderId="25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34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4" fontId="35" fillId="0" borderId="21" xfId="0" applyNumberFormat="1" applyFont="1" applyBorder="1" applyAlignment="1">
      <alignment horizontal="right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3"/>
  <sheetViews>
    <sheetView tabSelected="1" zoomScalePageLayoutView="0" workbookViewId="0" topLeftCell="C14">
      <selection activeCell="E35" sqref="E3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4.25">
      <c r="C19" s="9" t="s">
        <v>1</v>
      </c>
      <c r="D19" s="9"/>
      <c r="E19" s="9"/>
      <c r="F19" s="9"/>
      <c r="G19" s="9"/>
      <c r="H19" s="9"/>
      <c r="I19" s="9"/>
    </row>
    <row r="20" spans="3:9" ht="12.75">
      <c r="C20" s="10" t="s">
        <v>2</v>
      </c>
      <c r="D20" s="10"/>
      <c r="E20" s="10"/>
      <c r="F20" s="10"/>
      <c r="G20" s="10"/>
      <c r="H20" s="10"/>
      <c r="I20" s="10"/>
    </row>
    <row r="21" spans="3:9" ht="12.75">
      <c r="C21" s="10" t="s">
        <v>3</v>
      </c>
      <c r="D21" s="10"/>
      <c r="E21" s="10"/>
      <c r="F21" s="10"/>
      <c r="G21" s="10"/>
      <c r="H21" s="10"/>
      <c r="I21" s="10"/>
    </row>
    <row r="22" spans="3:9" ht="6" customHeight="1" thickBot="1">
      <c r="C22" s="11"/>
      <c r="D22" s="11"/>
      <c r="E22" s="11"/>
      <c r="F22" s="11"/>
      <c r="G22" s="11"/>
      <c r="H22" s="11"/>
      <c r="I22" s="11"/>
    </row>
    <row r="23" spans="3:9" ht="40.5" customHeight="1" thickBot="1">
      <c r="C23" s="12" t="s">
        <v>4</v>
      </c>
      <c r="D23" s="13" t="s">
        <v>5</v>
      </c>
      <c r="E23" s="14" t="s">
        <v>6</v>
      </c>
      <c r="F23" s="14" t="s">
        <v>7</v>
      </c>
      <c r="G23" s="14" t="s">
        <v>8</v>
      </c>
      <c r="H23" s="14" t="s">
        <v>9</v>
      </c>
      <c r="I23" s="13" t="s">
        <v>10</v>
      </c>
    </row>
    <row r="24" spans="3:9" ht="13.5" customHeight="1" thickBot="1">
      <c r="C24" s="15" t="s">
        <v>11</v>
      </c>
      <c r="D24" s="16"/>
      <c r="E24" s="16"/>
      <c r="F24" s="16"/>
      <c r="G24" s="16"/>
      <c r="H24" s="16"/>
      <c r="I24" s="17"/>
    </row>
    <row r="25" spans="3:9" ht="13.5" customHeight="1" thickBot="1">
      <c r="C25" s="18" t="s">
        <v>12</v>
      </c>
      <c r="D25" s="19">
        <v>543656.48</v>
      </c>
      <c r="E25" s="20">
        <f>3786752.42-234412.11+6915.46-4379.71</f>
        <v>3554876.06</v>
      </c>
      <c r="F25" s="20">
        <f>78818.18+2532.38+3499975.98+5093.14+50973.95+23618.32</f>
        <v>3661011.95</v>
      </c>
      <c r="G25" s="20">
        <v>3745302.5</v>
      </c>
      <c r="H25" s="20">
        <f>+D25+E25-F25</f>
        <v>437520.58999999985</v>
      </c>
      <c r="I25" s="21" t="s">
        <v>13</v>
      </c>
    </row>
    <row r="26" spans="3:9" ht="13.5" customHeight="1" thickBot="1">
      <c r="C26" s="18" t="s">
        <v>14</v>
      </c>
      <c r="D26" s="19">
        <v>194614.74</v>
      </c>
      <c r="E26" s="22">
        <f>1193968.76-166844.16+3420.62-2031.44+689.56</f>
        <v>1029203.3400000001</v>
      </c>
      <c r="F26" s="22">
        <f>26595.17+241.16+992557.99+3106.45+53603.46+1351.34+13160.99</f>
        <v>1090616.56</v>
      </c>
      <c r="G26" s="20">
        <v>1098106.81</v>
      </c>
      <c r="H26" s="20">
        <f>+D26+E26-F26</f>
        <v>133201.52000000002</v>
      </c>
      <c r="I26" s="23"/>
    </row>
    <row r="27" spans="3:9" ht="13.5" customHeight="1" thickBot="1">
      <c r="C27" s="18" t="s">
        <v>15</v>
      </c>
      <c r="D27" s="19">
        <v>116803.13</v>
      </c>
      <c r="E27" s="22">
        <f>63869.81-2784.69+611.22-10.38+722022.57-39688.82+814.96-814.96</f>
        <v>744019.71</v>
      </c>
      <c r="F27" s="22">
        <f>140804.76+2033.41+627078.33+8119.12</f>
        <v>778035.62</v>
      </c>
      <c r="G27" s="20">
        <v>750716.12</v>
      </c>
      <c r="H27" s="20">
        <f>+D27+E27-F27</f>
        <v>82787.21999999997</v>
      </c>
      <c r="I27" s="23"/>
    </row>
    <row r="28" spans="3:9" ht="13.5" customHeight="1" thickBot="1">
      <c r="C28" s="18" t="s">
        <v>16</v>
      </c>
      <c r="D28" s="19">
        <v>66419.16</v>
      </c>
      <c r="E28" s="22">
        <f>164720.8-13786.73+471.17-269.24+94.98+253413.33-8991.43+286.16-286.16+22426.68-344.82+214.62</f>
        <v>417949.36</v>
      </c>
      <c r="F28" s="22">
        <f>148556.58+437.07+1620.83+7810.87+223.1+227147.4+49749.02+717.61</f>
        <v>436262.48</v>
      </c>
      <c r="G28" s="20">
        <v>330585.33</v>
      </c>
      <c r="H28" s="20">
        <f>+D28+E28-F28</f>
        <v>48106.04000000004</v>
      </c>
      <c r="I28" s="23"/>
    </row>
    <row r="29" spans="3:9" ht="13.5" customHeight="1" thickBot="1">
      <c r="C29" s="18" t="s">
        <v>17</v>
      </c>
      <c r="D29" s="19">
        <v>3164.319999999985</v>
      </c>
      <c r="E29" s="22">
        <f>36437.05+21.28+21.28-21.28+11338.4+8.34+8.34-8.34</f>
        <v>47805.07</v>
      </c>
      <c r="F29" s="22">
        <f>35.1+1006.12+34.61+32588.15+6.81+111.13+11585.73+15.93+12.63</f>
        <v>45396.20999999999</v>
      </c>
      <c r="G29" s="20">
        <f>E29</f>
        <v>47805.07</v>
      </c>
      <c r="H29" s="20">
        <f>+D29+E29-F29</f>
        <v>5573.179999999993</v>
      </c>
      <c r="I29" s="24"/>
    </row>
    <row r="30" spans="3:9" ht="13.5" customHeight="1" thickBot="1">
      <c r="C30" s="18" t="s">
        <v>18</v>
      </c>
      <c r="D30" s="25">
        <f>SUM(D25:D29)</f>
        <v>924657.83</v>
      </c>
      <c r="E30" s="25">
        <f>SUM(E25:E29)</f>
        <v>5793853.540000001</v>
      </c>
      <c r="F30" s="25">
        <f>SUM(F25:F29)</f>
        <v>6011322.819999999</v>
      </c>
      <c r="G30" s="25">
        <f>SUM(G25:G29)</f>
        <v>5972515.830000001</v>
      </c>
      <c r="H30" s="25">
        <f>SUM(H25:H29)</f>
        <v>707188.5499999998</v>
      </c>
      <c r="I30" s="26"/>
    </row>
    <row r="31" spans="3:9" ht="13.5" customHeight="1" thickBot="1">
      <c r="C31" s="16" t="s">
        <v>19</v>
      </c>
      <c r="D31" s="16"/>
      <c r="E31" s="16"/>
      <c r="F31" s="16"/>
      <c r="G31" s="16"/>
      <c r="H31" s="16"/>
      <c r="I31" s="16"/>
    </row>
    <row r="32" spans="3:9" ht="38.25" customHeight="1" thickBot="1">
      <c r="C32" s="27" t="s">
        <v>4</v>
      </c>
      <c r="D32" s="13" t="s">
        <v>5</v>
      </c>
      <c r="E32" s="14" t="s">
        <v>6</v>
      </c>
      <c r="F32" s="14" t="s">
        <v>7</v>
      </c>
      <c r="G32" s="14" t="s">
        <v>8</v>
      </c>
      <c r="H32" s="14" t="s">
        <v>9</v>
      </c>
      <c r="I32" s="28" t="s">
        <v>20</v>
      </c>
    </row>
    <row r="33" spans="3:10" ht="13.5" customHeight="1" thickBot="1">
      <c r="C33" s="12" t="s">
        <v>21</v>
      </c>
      <c r="D33" s="29">
        <v>270047.93</v>
      </c>
      <c r="E33" s="30">
        <f>2532592.95+1700.84+2551.26-1700.84+3687.56+356.47+6015.1+1470.12</f>
        <v>2546673.4600000004</v>
      </c>
      <c r="F33" s="30">
        <f>1447.72+5923.52+352.24+3644.09+2549875.71+3894.9</f>
        <v>2565138.1799999997</v>
      </c>
      <c r="G33" s="31">
        <f>E33</f>
        <v>2546673.4600000004</v>
      </c>
      <c r="H33" s="31">
        <f aca="true" t="shared" si="0" ref="H33:H41">+D33+E33-F33</f>
        <v>251583.2100000009</v>
      </c>
      <c r="I33" s="32" t="s">
        <v>22</v>
      </c>
      <c r="J33" s="2">
        <f>251478.41-56.88+67.11-23.64+6.52-2.29+125.86-34.28+30.78-8.38</f>
        <v>251583.20999999993</v>
      </c>
    </row>
    <row r="34" spans="3:10" ht="14.25" customHeight="1" thickBot="1">
      <c r="C34" s="18" t="s">
        <v>23</v>
      </c>
      <c r="D34" s="19">
        <v>52666.38000000018</v>
      </c>
      <c r="E34" s="20">
        <f>482926.25+333.3+499.98-333.33</f>
        <v>483426.19999999995</v>
      </c>
      <c r="F34" s="20">
        <f>487723.14+763.25</f>
        <v>488486.39</v>
      </c>
      <c r="G34" s="31">
        <v>150106.3</v>
      </c>
      <c r="H34" s="31">
        <f t="shared" si="0"/>
        <v>47606.19000000006</v>
      </c>
      <c r="I34" s="33"/>
      <c r="J34" s="34"/>
    </row>
    <row r="35" spans="3:9" ht="13.5" customHeight="1" thickBot="1">
      <c r="C35" s="27" t="s">
        <v>24</v>
      </c>
      <c r="D35" s="35">
        <v>23199.309999999823</v>
      </c>
      <c r="E35" s="20">
        <v>363223.61</v>
      </c>
      <c r="F35" s="20">
        <f>367105.93+581.43</f>
        <v>367687.36</v>
      </c>
      <c r="G35" s="31"/>
      <c r="H35" s="31">
        <f t="shared" si="0"/>
        <v>18735.559999999823</v>
      </c>
      <c r="I35" s="36"/>
    </row>
    <row r="36" spans="3:9" ht="12.75" customHeight="1" thickBot="1">
      <c r="C36" s="18" t="s">
        <v>25</v>
      </c>
      <c r="D36" s="19">
        <v>37627.14999999985</v>
      </c>
      <c r="E36" s="20">
        <f>313741.34+185.84+278.78-185.86</f>
        <v>314020.1000000001</v>
      </c>
      <c r="F36" s="20">
        <f>320915.33+425.56</f>
        <v>321340.89</v>
      </c>
      <c r="G36" s="31">
        <f aca="true" t="shared" si="1" ref="G36:G41">E36</f>
        <v>314020.1000000001</v>
      </c>
      <c r="H36" s="31">
        <f t="shared" si="0"/>
        <v>30306.359999999928</v>
      </c>
      <c r="I36" s="37" t="s">
        <v>26</v>
      </c>
    </row>
    <row r="37" spans="3:10" ht="13.5" customHeight="1" thickBot="1">
      <c r="C37" s="18" t="s">
        <v>27</v>
      </c>
      <c r="D37" s="19">
        <v>57510.6</v>
      </c>
      <c r="E37" s="20">
        <f>42831.17+621.84+181.3+507269.02-259.24</f>
        <v>550644.0900000001</v>
      </c>
      <c r="F37" s="20">
        <f>464701.03+88006.64+830.36</f>
        <v>553538.03</v>
      </c>
      <c r="G37" s="31">
        <v>461767.01</v>
      </c>
      <c r="H37" s="31">
        <f t="shared" si="0"/>
        <v>54616.66000000003</v>
      </c>
      <c r="I37" s="38" t="s">
        <v>28</v>
      </c>
      <c r="J37" s="2">
        <f>12307.91+42321.21-12.46</f>
        <v>54616.659999999996</v>
      </c>
    </row>
    <row r="38" spans="3:9" ht="13.5" customHeight="1" thickBot="1">
      <c r="C38" s="18" t="s">
        <v>29</v>
      </c>
      <c r="D38" s="19">
        <v>2752.059999999994</v>
      </c>
      <c r="E38" s="22">
        <f>26334.92+17.16+25.74-17.16</f>
        <v>26360.66</v>
      </c>
      <c r="F38" s="22">
        <f>26445.74+39.29</f>
        <v>26485.030000000002</v>
      </c>
      <c r="G38" s="31">
        <f t="shared" si="1"/>
        <v>26360.66</v>
      </c>
      <c r="H38" s="31">
        <f t="shared" si="0"/>
        <v>2627.6899999999914</v>
      </c>
      <c r="I38" s="38" t="s">
        <v>30</v>
      </c>
    </row>
    <row r="39" spans="3:9" ht="13.5" customHeight="1" thickBot="1">
      <c r="C39" s="27" t="s">
        <v>31</v>
      </c>
      <c r="D39" s="19">
        <v>41856.04999999987</v>
      </c>
      <c r="E39" s="22">
        <f>145899.37+280.67+471.76-280.67</f>
        <v>146371.13</v>
      </c>
      <c r="F39" s="22">
        <f>175865.65+682.23</f>
        <v>176547.88</v>
      </c>
      <c r="G39" s="31">
        <f t="shared" si="1"/>
        <v>146371.13</v>
      </c>
      <c r="H39" s="31">
        <f t="shared" si="0"/>
        <v>11679.299999999872</v>
      </c>
      <c r="I39" s="37"/>
    </row>
    <row r="40" spans="3:9" ht="13.5" customHeight="1" thickBot="1">
      <c r="C40" s="27" t="s">
        <v>32</v>
      </c>
      <c r="D40" s="19">
        <v>0</v>
      </c>
      <c r="E40" s="22">
        <f>10500.05+5015.94</f>
        <v>15515.989999999998</v>
      </c>
      <c r="F40" s="22">
        <f>667.83+1348.62</f>
        <v>2016.4499999999998</v>
      </c>
      <c r="G40" s="31"/>
      <c r="H40" s="31">
        <f t="shared" si="0"/>
        <v>13499.539999999997</v>
      </c>
      <c r="I40" s="37"/>
    </row>
    <row r="41" spans="3:9" ht="13.5" customHeight="1" thickBot="1">
      <c r="C41" s="18" t="s">
        <v>33</v>
      </c>
      <c r="D41" s="19">
        <v>12518.58</v>
      </c>
      <c r="E41" s="22">
        <f>122562.44+80.8+121.2-80.8</f>
        <v>122683.64</v>
      </c>
      <c r="F41" s="22">
        <f>123003.5+185.05</f>
        <v>123188.55</v>
      </c>
      <c r="G41" s="31">
        <f t="shared" si="1"/>
        <v>122683.64</v>
      </c>
      <c r="H41" s="31">
        <f t="shared" si="0"/>
        <v>12013.669999999998</v>
      </c>
      <c r="I41" s="38" t="s">
        <v>34</v>
      </c>
    </row>
    <row r="42" spans="3:9" s="39" customFormat="1" ht="13.5" customHeight="1" thickBot="1">
      <c r="C42" s="18" t="s">
        <v>18</v>
      </c>
      <c r="D42" s="25">
        <f>SUM(D33:D41)</f>
        <v>498178.0599999997</v>
      </c>
      <c r="E42" s="25">
        <f>SUM(E33:E41)</f>
        <v>4568918.88</v>
      </c>
      <c r="F42" s="25">
        <f>SUM(F33:F41)</f>
        <v>4624428.76</v>
      </c>
      <c r="G42" s="25">
        <f>SUM(G33:G41)</f>
        <v>3767982.3000000003</v>
      </c>
      <c r="H42" s="25">
        <f>SUM(H33:H41)</f>
        <v>442668.1800000006</v>
      </c>
      <c r="I42" s="36"/>
    </row>
    <row r="43" spans="3:9" ht="13.5" customHeight="1" thickBot="1">
      <c r="C43" s="40" t="s">
        <v>35</v>
      </c>
      <c r="D43" s="40"/>
      <c r="E43" s="40"/>
      <c r="F43" s="40"/>
      <c r="G43" s="40"/>
      <c r="H43" s="40"/>
      <c r="I43" s="40"/>
    </row>
    <row r="44" spans="3:9" ht="28.5" customHeight="1" thickBot="1">
      <c r="C44" s="41" t="s">
        <v>36</v>
      </c>
      <c r="D44" s="42" t="s">
        <v>37</v>
      </c>
      <c r="E44" s="43"/>
      <c r="F44" s="43"/>
      <c r="G44" s="43"/>
      <c r="H44" s="44"/>
      <c r="I44" s="45" t="s">
        <v>38</v>
      </c>
    </row>
    <row r="45" spans="3:8" ht="22.5" customHeight="1">
      <c r="C45" s="46" t="s">
        <v>39</v>
      </c>
      <c r="D45" s="46"/>
      <c r="E45" s="46"/>
      <c r="F45" s="46"/>
      <c r="G45" s="46"/>
      <c r="H45" s="47">
        <f>+H30+H42</f>
        <v>1149856.7300000004</v>
      </c>
    </row>
    <row r="46" spans="3:4" ht="15" hidden="1">
      <c r="C46" s="49" t="s">
        <v>40</v>
      </c>
      <c r="D46" s="49"/>
    </row>
    <row r="47" ht="12.75" customHeight="1">
      <c r="C47" s="50" t="s">
        <v>41</v>
      </c>
    </row>
    <row r="48" spans="4:6" ht="12.75">
      <c r="D48" s="51"/>
      <c r="E48" s="51"/>
      <c r="F48" s="51"/>
    </row>
    <row r="49" spans="3:9" ht="12.75">
      <c r="C49" s="1"/>
      <c r="D49" s="52"/>
      <c r="E49" s="52"/>
      <c r="F49" s="1"/>
      <c r="G49" s="1"/>
      <c r="H49" s="1"/>
      <c r="I49" s="1"/>
    </row>
    <row r="50" spans="5:6" ht="12.75">
      <c r="E50" s="51"/>
      <c r="F50" s="51"/>
    </row>
    <row r="51" spans="4:8" ht="12.75">
      <c r="D51" s="51"/>
      <c r="E51" s="51"/>
      <c r="F51" s="51"/>
      <c r="G51" s="51"/>
      <c r="H51" s="51"/>
    </row>
    <row r="53" spans="4:8" ht="12.75">
      <c r="D53" s="51"/>
      <c r="E53" s="51"/>
      <c r="F53" s="51"/>
      <c r="G53" s="51"/>
      <c r="H53" s="51"/>
    </row>
  </sheetData>
  <sheetProtection/>
  <mergeCells count="10">
    <mergeCell ref="C31:I31"/>
    <mergeCell ref="I33:I34"/>
    <mergeCell ref="C43:I43"/>
    <mergeCell ref="D44:H44"/>
    <mergeCell ref="C19:I19"/>
    <mergeCell ref="C20:I20"/>
    <mergeCell ref="C21:I21"/>
    <mergeCell ref="C22:I22"/>
    <mergeCell ref="C24:I24"/>
    <mergeCell ref="I25:I29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0"/>
  <sheetViews>
    <sheetView zoomScaleSheetLayoutView="120" zoomScalePageLayoutView="0" workbookViewId="0" topLeftCell="A12">
      <selection activeCell="A28" sqref="A28"/>
    </sheetView>
  </sheetViews>
  <sheetFormatPr defaultColWidth="9.00390625" defaultRowHeight="12.75"/>
  <cols>
    <col min="1" max="1" width="4.625" style="54" customWidth="1"/>
    <col min="2" max="2" width="12.375" style="54" customWidth="1"/>
    <col min="3" max="3" width="13.25390625" style="54" hidden="1" customWidth="1"/>
    <col min="4" max="4" width="12.125" style="54" customWidth="1"/>
    <col min="5" max="5" width="13.625" style="54" customWidth="1"/>
    <col min="6" max="6" width="13.25390625" style="54" customWidth="1"/>
    <col min="7" max="7" width="14.25390625" style="54" customWidth="1"/>
    <col min="8" max="8" width="15.125" style="54" customWidth="1"/>
    <col min="9" max="9" width="14.00390625" style="54" customWidth="1"/>
    <col min="10" max="16384" width="9.125" style="54" customWidth="1"/>
  </cols>
  <sheetData>
    <row r="13" spans="1:9" ht="15">
      <c r="A13" s="53" t="s">
        <v>42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43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3" t="s">
        <v>44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45</v>
      </c>
      <c r="B16" s="55" t="s">
        <v>46</v>
      </c>
      <c r="C16" s="55" t="s">
        <v>47</v>
      </c>
      <c r="D16" s="55" t="s">
        <v>48</v>
      </c>
      <c r="E16" s="55" t="s">
        <v>49</v>
      </c>
      <c r="F16" s="56" t="s">
        <v>50</v>
      </c>
      <c r="G16" s="56" t="s">
        <v>51</v>
      </c>
      <c r="H16" s="55" t="s">
        <v>52</v>
      </c>
      <c r="I16" s="55" t="s">
        <v>53</v>
      </c>
    </row>
    <row r="17" spans="1:9" ht="15">
      <c r="A17" s="57" t="s">
        <v>54</v>
      </c>
      <c r="B17" s="58">
        <v>-0.67473</v>
      </c>
      <c r="C17" s="58"/>
      <c r="D17" s="58">
        <v>483.4262</v>
      </c>
      <c r="E17" s="58">
        <v>488.48639</v>
      </c>
      <c r="F17" s="58">
        <f>11.32</f>
        <v>11.32</v>
      </c>
      <c r="G17" s="58">
        <v>150.1</v>
      </c>
      <c r="H17" s="58">
        <v>47.60619</v>
      </c>
      <c r="I17" s="58">
        <f>B17+D17+F17-G17</f>
        <v>343.97146999999995</v>
      </c>
    </row>
    <row r="19" ht="15">
      <c r="A19" s="54" t="s">
        <v>55</v>
      </c>
    </row>
    <row r="20" ht="15">
      <c r="A20" s="54" t="s">
        <v>56</v>
      </c>
    </row>
    <row r="21" ht="15">
      <c r="A21" s="54" t="s">
        <v>57</v>
      </c>
    </row>
    <row r="22" ht="15">
      <c r="A22" s="54" t="s">
        <v>58</v>
      </c>
    </row>
    <row r="23" ht="15">
      <c r="A23" s="54" t="s">
        <v>59</v>
      </c>
    </row>
    <row r="24" ht="15">
      <c r="A24" s="54" t="s">
        <v>60</v>
      </c>
    </row>
    <row r="25" ht="15">
      <c r="A25" s="54" t="s">
        <v>61</v>
      </c>
    </row>
    <row r="26" ht="15">
      <c r="A26" s="54" t="s">
        <v>62</v>
      </c>
    </row>
    <row r="27" ht="15">
      <c r="A27" s="54" t="s">
        <v>63</v>
      </c>
    </row>
    <row r="28" ht="15">
      <c r="A28" s="54" t="s">
        <v>64</v>
      </c>
    </row>
    <row r="29" ht="15">
      <c r="A29" s="54" t="s">
        <v>65</v>
      </c>
    </row>
    <row r="30" ht="15">
      <c r="A30" s="54" t="s">
        <v>66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625" style="0" customWidth="1"/>
    <col min="2" max="2" width="26.375" style="0" customWidth="1"/>
    <col min="3" max="3" width="34.25390625" style="0" customWidth="1"/>
    <col min="4" max="4" width="19.25390625" style="0" customWidth="1"/>
    <col min="5" max="5" width="23.375" style="0" customWidth="1"/>
    <col min="6" max="6" width="23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9" t="s">
        <v>67</v>
      </c>
      <c r="B1" s="59"/>
      <c r="C1" s="59"/>
      <c r="D1" s="59"/>
      <c r="E1" s="59"/>
      <c r="F1" s="59"/>
      <c r="G1" s="59"/>
      <c r="H1" s="60"/>
    </row>
    <row r="2" spans="1:7" ht="29.25" customHeight="1" thickBot="1">
      <c r="A2" s="61"/>
      <c r="B2" s="61"/>
      <c r="C2" s="61"/>
      <c r="D2" s="61"/>
      <c r="E2" s="61"/>
      <c r="F2" s="61"/>
      <c r="G2" s="61"/>
    </row>
    <row r="3" spans="1:8" ht="13.5" hidden="1" thickBot="1">
      <c r="A3" s="62"/>
      <c r="B3" s="63"/>
      <c r="C3" s="64"/>
      <c r="D3" s="63"/>
      <c r="E3" s="63"/>
      <c r="F3" s="65" t="s">
        <v>68</v>
      </c>
      <c r="G3" s="66"/>
      <c r="H3" s="63"/>
    </row>
    <row r="4" spans="1:8" ht="12.75" hidden="1">
      <c r="A4" s="67" t="s">
        <v>69</v>
      </c>
      <c r="B4" s="68" t="s">
        <v>70</v>
      </c>
      <c r="C4" s="69" t="s">
        <v>71</v>
      </c>
      <c r="D4" s="68" t="s">
        <v>72</v>
      </c>
      <c r="E4" s="70" t="s">
        <v>73</v>
      </c>
      <c r="F4" s="70"/>
      <c r="G4" s="70"/>
      <c r="H4" s="70" t="s">
        <v>74</v>
      </c>
    </row>
    <row r="5" spans="1:8" ht="12.75" hidden="1">
      <c r="A5" s="67" t="s">
        <v>75</v>
      </c>
      <c r="B5" s="68"/>
      <c r="C5" s="69"/>
      <c r="D5" s="68" t="s">
        <v>76</v>
      </c>
      <c r="E5" s="68" t="s">
        <v>77</v>
      </c>
      <c r="F5" s="68" t="s">
        <v>78</v>
      </c>
      <c r="G5" s="68" t="s">
        <v>79</v>
      </c>
      <c r="H5" s="68"/>
    </row>
    <row r="6" spans="1:8" ht="12.75" hidden="1">
      <c r="A6" s="67"/>
      <c r="B6" s="68"/>
      <c r="C6" s="69"/>
      <c r="D6" s="68" t="s">
        <v>80</v>
      </c>
      <c r="E6" s="71"/>
      <c r="F6" s="68" t="s">
        <v>81</v>
      </c>
      <c r="G6" s="68" t="s">
        <v>82</v>
      </c>
      <c r="H6" s="71"/>
    </row>
    <row r="7" spans="1:8" ht="12.75" hidden="1">
      <c r="A7" s="72"/>
      <c r="B7" s="71"/>
      <c r="C7" s="73"/>
      <c r="D7" s="71"/>
      <c r="E7" s="71"/>
      <c r="F7" s="71"/>
      <c r="G7" s="68" t="s">
        <v>83</v>
      </c>
      <c r="H7" s="71"/>
    </row>
    <row r="8" spans="1:8" ht="13.5" hidden="1" thickBot="1">
      <c r="A8" s="74"/>
      <c r="B8" s="75"/>
      <c r="C8" s="76"/>
      <c r="D8" s="75"/>
      <c r="E8" s="75"/>
      <c r="F8" s="75"/>
      <c r="G8" s="75"/>
      <c r="H8" s="75"/>
    </row>
    <row r="9" spans="1:8" ht="6.75" customHeight="1" hidden="1">
      <c r="A9" s="63"/>
      <c r="B9" s="77"/>
      <c r="C9" s="64"/>
      <c r="D9" s="63"/>
      <c r="E9" s="77"/>
      <c r="F9" s="77"/>
      <c r="G9" s="77"/>
      <c r="H9" s="77"/>
    </row>
    <row r="10" spans="1:8" ht="12.75" customHeight="1" hidden="1">
      <c r="A10" s="68">
        <v>1</v>
      </c>
      <c r="B10" s="78" t="s">
        <v>84</v>
      </c>
      <c r="C10" s="67"/>
      <c r="D10" s="68"/>
      <c r="E10" s="79"/>
      <c r="F10" s="79"/>
      <c r="G10" s="80">
        <f>+E10-F10</f>
        <v>0</v>
      </c>
      <c r="H10" s="81"/>
    </row>
    <row r="11" spans="1:8" ht="12.75" hidden="1">
      <c r="A11" s="68"/>
      <c r="B11" s="78"/>
      <c r="C11" s="69"/>
      <c r="D11" s="68"/>
      <c r="E11" s="80"/>
      <c r="F11" s="80"/>
      <c r="G11" s="80">
        <f>+E11-F11</f>
        <v>0</v>
      </c>
      <c r="H11" s="81"/>
    </row>
    <row r="12" spans="1:8" ht="12.75" hidden="1">
      <c r="A12" s="68"/>
      <c r="B12" s="78"/>
      <c r="C12" s="69"/>
      <c r="D12" s="68"/>
      <c r="E12" s="82"/>
      <c r="F12" s="83"/>
      <c r="G12" s="80"/>
      <c r="H12" s="84"/>
    </row>
    <row r="13" spans="1:8" ht="12.75" hidden="1">
      <c r="A13" s="68"/>
      <c r="B13" s="78"/>
      <c r="C13" s="85" t="s">
        <v>85</v>
      </c>
      <c r="D13" s="86"/>
      <c r="E13" s="87">
        <f>SUM(E10:E12)</f>
        <v>0</v>
      </c>
      <c r="F13" s="87">
        <f>SUM(F10:F12)</f>
        <v>0</v>
      </c>
      <c r="G13" s="87">
        <f>SUM(G10:G12)</f>
        <v>0</v>
      </c>
      <c r="H13" s="81"/>
    </row>
    <row r="14" spans="1:8" ht="7.5" customHeight="1" hidden="1" thickBot="1">
      <c r="A14" s="88"/>
      <c r="B14" s="89"/>
      <c r="C14" s="90"/>
      <c r="D14" s="91"/>
      <c r="E14" s="82"/>
      <c r="F14" s="82"/>
      <c r="G14" s="82"/>
      <c r="H14" s="84"/>
    </row>
    <row r="15" spans="1:8" ht="7.5" customHeight="1" hidden="1">
      <c r="A15" s="63"/>
      <c r="B15" s="77"/>
      <c r="C15" s="92"/>
      <c r="D15" s="92"/>
      <c r="E15" s="93"/>
      <c r="F15" s="93"/>
      <c r="G15" s="93"/>
      <c r="H15" s="92"/>
    </row>
    <row r="16" spans="1:8" ht="12.75" hidden="1">
      <c r="A16" s="71"/>
      <c r="B16" s="94" t="s">
        <v>18</v>
      </c>
      <c r="C16" s="95"/>
      <c r="D16" s="95"/>
      <c r="E16" s="96">
        <f>E13</f>
        <v>0</v>
      </c>
      <c r="F16" s="96">
        <f>F13</f>
        <v>0</v>
      </c>
      <c r="G16" s="96">
        <f>G13</f>
        <v>0</v>
      </c>
      <c r="H16" s="96">
        <f>H13</f>
        <v>0</v>
      </c>
    </row>
    <row r="17" spans="1:8" ht="6.75" customHeight="1" hidden="1" thickBot="1">
      <c r="A17" s="75"/>
      <c r="B17" s="97"/>
      <c r="C17" s="98"/>
      <c r="D17" s="98"/>
      <c r="E17" s="99"/>
      <c r="F17" s="99"/>
      <c r="G17" s="99"/>
      <c r="H17" s="99"/>
    </row>
    <row r="18" spans="1:8" ht="12.75">
      <c r="A18" s="73"/>
      <c r="B18" s="73"/>
      <c r="C18" s="100"/>
      <c r="D18" s="100"/>
      <c r="E18" s="69"/>
      <c r="F18" s="69"/>
      <c r="G18" s="69"/>
      <c r="H18" s="69"/>
    </row>
    <row r="19" spans="1:7" ht="46.5" customHeight="1">
      <c r="A19" s="101" t="s">
        <v>86</v>
      </c>
      <c r="B19" s="101" t="s">
        <v>87</v>
      </c>
      <c r="C19" s="101" t="s">
        <v>88</v>
      </c>
      <c r="D19" s="101" t="s">
        <v>89</v>
      </c>
      <c r="E19" s="102" t="s">
        <v>90</v>
      </c>
      <c r="F19" s="101" t="s">
        <v>91</v>
      </c>
      <c r="G19" s="103"/>
    </row>
    <row r="20" spans="1:8" ht="15">
      <c r="A20" s="104">
        <v>1</v>
      </c>
      <c r="B20" s="105">
        <v>23199.31</v>
      </c>
      <c r="C20" s="105">
        <v>363223.61</v>
      </c>
      <c r="D20" s="105">
        <v>367687.36</v>
      </c>
      <c r="E20" s="105"/>
      <c r="F20" s="105">
        <f>+B20+C20-D20</f>
        <v>18735.559999999998</v>
      </c>
      <c r="G20" s="106"/>
      <c r="H20" s="69"/>
    </row>
    <row r="21" spans="1:8" ht="12.75">
      <c r="A21" s="73"/>
      <c r="B21" s="73"/>
      <c r="C21" s="100"/>
      <c r="D21" s="100"/>
      <c r="E21" s="69"/>
      <c r="F21" s="69"/>
      <c r="G21" s="69"/>
      <c r="H21" s="69"/>
    </row>
    <row r="22" spans="1:5" ht="54.75" customHeight="1">
      <c r="A22" s="101" t="s">
        <v>86</v>
      </c>
      <c r="B22" s="101" t="s">
        <v>92</v>
      </c>
      <c r="C22" s="101" t="s">
        <v>93</v>
      </c>
      <c r="D22" s="101" t="s">
        <v>94</v>
      </c>
      <c r="E22" s="101" t="s">
        <v>95</v>
      </c>
    </row>
    <row r="23" spans="1:5" ht="15">
      <c r="A23" s="107">
        <v>1</v>
      </c>
      <c r="B23" s="108">
        <v>-4584.56</v>
      </c>
      <c r="C23" s="108">
        <f>+C20+E20</f>
        <v>363223.61</v>
      </c>
      <c r="D23" s="108"/>
      <c r="E23" s="108">
        <f>+B23+C23-D23</f>
        <v>358639.05</v>
      </c>
    </row>
    <row r="25" spans="2:6" ht="15">
      <c r="B25" s="109"/>
      <c r="F25" s="110" t="s">
        <v>96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2016-03-31T17:44:36Z</dcterms:created>
  <dcterms:modified xsi:type="dcterms:W3CDTF">2016-03-31T17:45:27Z</dcterms:modified>
  <cp:category/>
  <cp:version/>
  <cp:contentType/>
  <cp:contentStatus/>
</cp:coreProperties>
</file>