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<sst xmlns="http://schemas.openxmlformats.org/spreadsheetml/2006/main" count="112" uniqueCount="103">
  <si>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</si>
  <si>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</si>
  <si>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</si>
  <si>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</si>
  <si>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</si>
  <si>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</si>
  <si>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</si>
  <si>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</si>
  <si>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</si>
  <si>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</si>
  <si>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</si>
  <si>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</si>
  <si>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</si>
  <si>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</si>
  <si>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</si>
  <si>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</si>
  <si>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</si>
  <si>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</si>
  <si>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</si>
  <si>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</si>
  <si>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</si>
  <si>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</si>
  <si>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Н/2008-18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</si>
  <si>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</si>
  <si>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</si>
  <si>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</si>
  <si>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</si>
  <si>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</si>
  <si>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</si>
  <si>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</si>
  <si>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</si>
  <si>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</si>
  <si>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</si>
  <si>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</si>
  <si>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</si>
  <si>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</si>
  <si>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</si>
  <si>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6480,00 руб., ОАО "Вымпелком" 6300.00 руб. </t>
  </si>
  <si>
    <t>ЦИТ "Домашние сети", ОАО "Вымпелком"</t>
  </si>
  <si>
    <t>Размещение рекламы</t>
  </si>
  <si>
    <t>Поступило от ИП Люта Е.Н. за размещение рекламы 3500.00 руб., ИП Медведев 2832.00 руб.</t>
  </si>
  <si>
    <t>ИП Люта Е.Н., ИП Медведев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</si>
  <si>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</si>
  <si>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</si>
  <si>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</si>
  <si>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</si>
  <si>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</si>
  <si>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</si>
  <si>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</si>
  <si>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</si>
  <si>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</si>
  <si>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</si>
  <si>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</si>
  <si>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</si>
  <si>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</si>
  <si>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</si>
  <si>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</si>
  <si>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</si>
  <si>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164</t>
    </r>
    <r>
      <rPr>
        <b/>
        <sz val="11"/>
        <color indexed="8"/>
        <rFont val="Calibri"/>
        <family val="2"/>
      </rPr>
      <t xml:space="preserve">,04 </t>
    </r>
    <r>
      <rPr>
        <sz val="10"/>
        <rFont val="Arial Cyr"/>
        <family val="0"/>
      </rPr>
      <t>тыс.рублей, в том числе:</t>
    </r>
  </si>
  <si>
    <t>ремонт систем ХВС и ГВС - 136,65 т.р.</t>
  </si>
  <si>
    <t>ремонт мусорного клапана - 0,09 т.р.</t>
  </si>
  <si>
    <t>ремонт кровли - 0,49 т.р.</t>
  </si>
  <si>
    <t>ремонт дверей, установка замков, дверец почтовых ящиков - 1,07 т.р.</t>
  </si>
  <si>
    <t>аварийное обслуживание - 7,91 т.р.</t>
  </si>
  <si>
    <t>монтаж откидного пандуса - 9,43 т.р.</t>
  </si>
  <si>
    <t>работы по электрике - 0,40 т.р.</t>
  </si>
  <si>
    <t>смена стекол - 1,04 т.р.</t>
  </si>
  <si>
    <t>окраска входных дверей - 5,25 т.р.</t>
  </si>
  <si>
    <t>прочее - 1,71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</si>
  <si>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Молодцова,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</si>
  <si>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</si>
  <si>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</si>
  <si>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</si>
  <si>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</si>
  <si>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</si>
  <si>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</si>
  <si>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</si>
  <si>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</si>
  <si>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</si>
  <si>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</si>
  <si>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</si>
  <si>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</si>
  <si>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</si>
  <si>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</si>
  <si>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</si>
  <si>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</si>
  <si>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д.3</t>
  </si>
  <si>
    <t>замена стояков ХВС и ГВС</t>
  </si>
  <si>
    <t>378 м.п.</t>
  </si>
  <si>
    <t>замена стояков ЦО</t>
  </si>
  <si>
    <t>648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</si>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</sst>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33" borderId="12" xfId="0" applyNumberFormat="1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4" fontId="24" fillId="34" borderId="10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27" fillId="34" borderId="21" xfId="0" applyFont="1" applyFill="1" applyBorder="1" applyAlignment="1">
      <alignment horizontal="center" vertical="top"/>
    </xf>
    <xf numFmtId="0" fontId="24" fillId="34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6"/>
  <sheetViews>
    <sheetView tabSelected="1" zoomScalePageLayoutView="0" workbookViewId="0" topLeftCell="C13">
      <selection activeCell="J46" sqref="J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55" customWidth="1"/>
    <col min="4" max="4" width="14.375" style="55" customWidth="1"/>
    <col min="5" max="5" width="11.875" style="55" customWidth="1"/>
    <col min="6" max="6" width="13.25390625" style="55" customWidth="1"/>
    <col min="7" max="7" width="11.875" style="55" customWidth="1"/>
    <col min="8" max="8" width="14.375" style="55" customWidth="1"/>
    <col min="9" max="9" width="33.375" style="55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40.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800055.049999998</v>
      </c>
      <c r="E27" s="20">
        <f>4570160.72+8186.74</f>
        <v>4578347.46</v>
      </c>
      <c r="F27" s="20">
        <f>122371.82+4359150.81+9452.02+73198.31+10189.98</f>
        <v>4574362.9399999995</v>
      </c>
      <c r="G27" s="20">
        <v>4516336.45</v>
      </c>
      <c r="H27" s="20">
        <f>+D27+E27-F27</f>
        <v>804039.5699999984</v>
      </c>
      <c r="I27" s="21" t="s">
        <v>13</v>
      </c>
    </row>
    <row r="28" spans="3:12" ht="13.5" customHeight="1" thickBot="1">
      <c r="C28" s="18" t="s">
        <v>14</v>
      </c>
      <c r="D28" s="19">
        <v>480752.7</v>
      </c>
      <c r="E28" s="22">
        <f>-26788.96+1624329.38-239813.53-32032.1</f>
        <v>1325694.7899999998</v>
      </c>
      <c r="F28" s="22">
        <f>26335.07+1216246.49+50409.66-1113.47+5488.92</f>
        <v>1297366.67</v>
      </c>
      <c r="G28" s="20">
        <v>1442521.78</v>
      </c>
      <c r="H28" s="20">
        <f>+D28+E28-F28</f>
        <v>509080.81999999983</v>
      </c>
      <c r="I28" s="23"/>
      <c r="L28" s="24"/>
    </row>
    <row r="29" spans="3:11" ht="13.5" customHeight="1" thickBot="1">
      <c r="C29" s="18" t="s">
        <v>15</v>
      </c>
      <c r="D29" s="19">
        <v>277547.21</v>
      </c>
      <c r="E29" s="22">
        <f>92726.87-39919.52+813491.25-27735.15</f>
        <v>838563.45</v>
      </c>
      <c r="F29" s="22">
        <f>3027+676696.09-464.26+165686.85</f>
        <v>844945.6799999999</v>
      </c>
      <c r="G29" s="20">
        <v>865656.13</v>
      </c>
      <c r="H29" s="20">
        <f>+D29+E29-F29</f>
        <v>271164.98</v>
      </c>
      <c r="I29" s="23"/>
      <c r="K29" s="24"/>
    </row>
    <row r="30" spans="3:9" ht="13.5" customHeight="1" thickBot="1">
      <c r="C30" s="18" t="s">
        <v>16</v>
      </c>
      <c r="D30" s="19">
        <v>157727.97</v>
      </c>
      <c r="E30" s="22">
        <f>223806.65-16921.13-4401.21+285520.56-9733.99+32559.27-14016.94</f>
        <v>496813.21</v>
      </c>
      <c r="F30" s="22">
        <f>188182+686.09+7748.52-153.37+238165.33+57720.81-163.01</f>
        <v>492186.36999999994</v>
      </c>
      <c r="G30" s="20">
        <v>393356.3</v>
      </c>
      <c r="H30" s="20">
        <f>+D30+E30-F30</f>
        <v>162354.8100000001</v>
      </c>
      <c r="I30" s="23"/>
    </row>
    <row r="31" spans="3:11" ht="13.5" customHeight="1" thickBot="1">
      <c r="C31" s="18" t="s">
        <v>17</v>
      </c>
      <c r="D31" s="19">
        <v>2446.15</v>
      </c>
      <c r="E31" s="22">
        <f>14047.32+15.37+28744.19+48.17</f>
        <v>42855.049999999996</v>
      </c>
      <c r="F31" s="22">
        <f>42.05+48.17+26777.08+75.35+10050.88+15.37+728.75+23.21</f>
        <v>37760.86</v>
      </c>
      <c r="G31" s="20">
        <f>E31</f>
        <v>42855.049999999996</v>
      </c>
      <c r="H31" s="20">
        <f>+D31+E31-F31</f>
        <v>7540.3399999999965</v>
      </c>
      <c r="I31" s="25"/>
      <c r="K31" s="24"/>
    </row>
    <row r="32" spans="3:9" ht="13.5" customHeight="1" thickBot="1">
      <c r="C32" s="18" t="s">
        <v>18</v>
      </c>
      <c r="D32" s="26">
        <f>SUM(D27:D31)</f>
        <v>1718529.0799999977</v>
      </c>
      <c r="E32" s="26">
        <f>SUM(E27:E31)</f>
        <v>7282273.96</v>
      </c>
      <c r="F32" s="26">
        <f>SUM(F27:F31)</f>
        <v>7246622.52</v>
      </c>
      <c r="G32" s="26">
        <f>SUM(G27:G31)</f>
        <v>7260725.71</v>
      </c>
      <c r="H32" s="26">
        <f>SUM(H27:H31)</f>
        <v>1754180.5199999984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20</v>
      </c>
    </row>
    <row r="35" spans="3:9" ht="13.5" customHeight="1" thickBot="1">
      <c r="C35" s="12" t="s">
        <v>21</v>
      </c>
      <c r="D35" s="29">
        <v>409421.3400000008</v>
      </c>
      <c r="E35" s="30">
        <f>2547106.17+4776.33+4796.01+10.97+439.44+1.01+2687.9+5.49+912.44+1.86</f>
        <v>2560737.6199999996</v>
      </c>
      <c r="F35" s="30">
        <f>1.86+878.98+5.49+2589.35+1.01+422.65+10.97+4612.69+2525979.98+5207.77</f>
        <v>2539710.75</v>
      </c>
      <c r="G35" s="31">
        <f>E35</f>
        <v>2560737.6199999996</v>
      </c>
      <c r="H35" s="31">
        <f>+D35+E35-F35</f>
        <v>430448.2100000004</v>
      </c>
      <c r="I35" s="32" t="s">
        <v>22</v>
      </c>
    </row>
    <row r="36" spans="3:10" ht="14.25" customHeight="1" thickBot="1">
      <c r="C36" s="18" t="s">
        <v>23</v>
      </c>
      <c r="D36" s="19">
        <v>86156.99000000017</v>
      </c>
      <c r="E36" s="20">
        <f>500348.13+938.5</f>
        <v>501286.63</v>
      </c>
      <c r="F36" s="20">
        <f>496772.42+1023.05</f>
        <v>497795.47</v>
      </c>
      <c r="G36" s="31">
        <v>164035.45</v>
      </c>
      <c r="H36" s="31">
        <f aca="true" t="shared" si="0" ref="H36:H43">+D36+E36-F36</f>
        <v>89648.15000000014</v>
      </c>
      <c r="I36" s="33"/>
      <c r="J36" s="24"/>
    </row>
    <row r="37" spans="3:9" ht="13.5" customHeight="1" thickBot="1">
      <c r="C37" s="27" t="s">
        <v>24</v>
      </c>
      <c r="D37" s="34">
        <v>52744.16</v>
      </c>
      <c r="E37" s="20">
        <v>0</v>
      </c>
      <c r="F37" s="20">
        <v>26629.93</v>
      </c>
      <c r="G37" s="31"/>
      <c r="H37" s="31">
        <f t="shared" si="0"/>
        <v>26114.230000000003</v>
      </c>
      <c r="I37" s="35"/>
    </row>
    <row r="38" spans="3:9" ht="12.75" customHeight="1" thickBot="1">
      <c r="C38" s="18" t="s">
        <v>25</v>
      </c>
      <c r="D38" s="19">
        <v>59719.77</v>
      </c>
      <c r="E38" s="20">
        <f>355929.13+683.59</f>
        <v>356612.72000000003</v>
      </c>
      <c r="F38" s="20">
        <f>352673.86+746.62</f>
        <v>353420.48</v>
      </c>
      <c r="G38" s="31">
        <f aca="true" t="shared" si="1" ref="G38:G43">E38</f>
        <v>356612.72000000003</v>
      </c>
      <c r="H38" s="31">
        <f t="shared" si="0"/>
        <v>62912.01000000007</v>
      </c>
      <c r="I38" s="35" t="s">
        <v>26</v>
      </c>
    </row>
    <row r="39" spans="3:9" ht="13.5" customHeight="1" thickBot="1">
      <c r="C39" s="18" t="s">
        <v>27</v>
      </c>
      <c r="D39" s="19">
        <v>86394.55999999994</v>
      </c>
      <c r="E39" s="20">
        <f>44949.1+91.98+499383.49+929.02</f>
        <v>545353.59</v>
      </c>
      <c r="F39" s="20">
        <f>929.02+447939.39+183.96+91697.82</f>
        <v>540750.1900000001</v>
      </c>
      <c r="G39" s="31">
        <v>554906.65</v>
      </c>
      <c r="H39" s="31">
        <f t="shared" si="0"/>
        <v>90997.95999999985</v>
      </c>
      <c r="I39" s="36" t="s">
        <v>28</v>
      </c>
    </row>
    <row r="40" spans="3:9" ht="13.5" customHeight="1" thickBot="1">
      <c r="C40" s="18" t="s">
        <v>29</v>
      </c>
      <c r="D40" s="19">
        <v>4713.77</v>
      </c>
      <c r="E40" s="22">
        <f>28821.75+54.08</f>
        <v>28875.83</v>
      </c>
      <c r="F40" s="22">
        <f>28596.84+58.95</f>
        <v>28655.79</v>
      </c>
      <c r="G40" s="31">
        <f t="shared" si="1"/>
        <v>28875.83</v>
      </c>
      <c r="H40" s="31">
        <f t="shared" si="0"/>
        <v>4933.810000000005</v>
      </c>
      <c r="I40" s="36" t="s">
        <v>30</v>
      </c>
    </row>
    <row r="41" spans="3:9" ht="13.5" customHeight="1" thickBot="1">
      <c r="C41" s="27" t="s">
        <v>31</v>
      </c>
      <c r="D41" s="19">
        <v>67933.04</v>
      </c>
      <c r="E41" s="22">
        <f>347815.01+478.86</f>
        <v>348293.87</v>
      </c>
      <c r="F41" s="22">
        <f>344149.04+537.69</f>
        <v>344686.73</v>
      </c>
      <c r="G41" s="31">
        <f t="shared" si="1"/>
        <v>348293.87</v>
      </c>
      <c r="H41" s="31">
        <f t="shared" si="0"/>
        <v>71540.18</v>
      </c>
      <c r="I41" s="35"/>
    </row>
    <row r="42" spans="3:9" ht="13.5" customHeight="1" thickBot="1">
      <c r="C42" s="27" t="s">
        <v>32</v>
      </c>
      <c r="D42" s="19">
        <v>0</v>
      </c>
      <c r="E42" s="22">
        <f>21000.1+10276.56</f>
        <v>31276.659999999996</v>
      </c>
      <c r="F42" s="22">
        <f>10386.96+5143.45</f>
        <v>15530.41</v>
      </c>
      <c r="G42" s="31"/>
      <c r="H42" s="31">
        <f t="shared" si="0"/>
        <v>15746.249999999996</v>
      </c>
      <c r="I42" s="35"/>
    </row>
    <row r="43" spans="3:9" ht="13.5" customHeight="1" thickBot="1">
      <c r="C43" s="18" t="s">
        <v>33</v>
      </c>
      <c r="D43" s="37">
        <v>17908.61</v>
      </c>
      <c r="E43" s="22">
        <f>116789.23+219.08</f>
        <v>117008.31</v>
      </c>
      <c r="F43" s="22">
        <f>115718.5+238.81</f>
        <v>115957.31</v>
      </c>
      <c r="G43" s="31">
        <f t="shared" si="1"/>
        <v>117008.31</v>
      </c>
      <c r="H43" s="31">
        <f t="shared" si="0"/>
        <v>18959.609999999986</v>
      </c>
      <c r="I43" s="36" t="s">
        <v>34</v>
      </c>
    </row>
    <row r="44" spans="3:9" s="39" customFormat="1" ht="13.5" customHeight="1" thickBot="1">
      <c r="C44" s="18" t="s">
        <v>18</v>
      </c>
      <c r="D44" s="26">
        <f>SUM(D35:D43)</f>
        <v>784992.2400000009</v>
      </c>
      <c r="E44" s="26">
        <f>SUM(E35:E43)</f>
        <v>4489445.2299999995</v>
      </c>
      <c r="F44" s="26">
        <f>SUM(F35:F43)</f>
        <v>4463137.06</v>
      </c>
      <c r="G44" s="26">
        <f>SUM(G35:G43)</f>
        <v>4130470.45</v>
      </c>
      <c r="H44" s="26">
        <f>SUM(H35:H43)</f>
        <v>811300.4100000005</v>
      </c>
      <c r="I44" s="38"/>
    </row>
    <row r="45" spans="3:9" ht="13.5" customHeight="1" thickBot="1">
      <c r="C45" s="40" t="s">
        <v>35</v>
      </c>
      <c r="D45" s="40"/>
      <c r="E45" s="40"/>
      <c r="F45" s="40"/>
      <c r="G45" s="40"/>
      <c r="H45" s="40"/>
      <c r="I45" s="40"/>
    </row>
    <row r="46" spans="3:9" ht="33.75" customHeight="1" thickBot="1">
      <c r="C46" s="41" t="s">
        <v>36</v>
      </c>
      <c r="D46" s="42" t="s">
        <v>37</v>
      </c>
      <c r="E46" s="43"/>
      <c r="F46" s="43"/>
      <c r="G46" s="43"/>
      <c r="H46" s="44"/>
      <c r="I46" s="45" t="s">
        <v>38</v>
      </c>
    </row>
    <row r="47" spans="3:9" ht="26.25" customHeight="1" thickBot="1">
      <c r="C47" s="46" t="s">
        <v>39</v>
      </c>
      <c r="D47" s="47" t="s">
        <v>40</v>
      </c>
      <c r="E47" s="48"/>
      <c r="F47" s="48"/>
      <c r="G47" s="48"/>
      <c r="H47" s="49"/>
      <c r="I47" s="50" t="s">
        <v>41</v>
      </c>
    </row>
    <row r="48" spans="3:9" s="52" customFormat="1" ht="5.25" customHeight="1" hidden="1" thickBot="1">
      <c r="C48" s="46"/>
      <c r="D48" s="47"/>
      <c r="E48" s="48"/>
      <c r="F48" s="48"/>
      <c r="G48" s="48"/>
      <c r="H48" s="49"/>
      <c r="I48" s="51"/>
    </row>
    <row r="49" spans="3:9" s="52" customFormat="1" ht="29.25" customHeight="1" hidden="1" thickBot="1">
      <c r="C49" s="46"/>
      <c r="D49" s="47"/>
      <c r="E49" s="48"/>
      <c r="F49" s="48"/>
      <c r="G49" s="48"/>
      <c r="H49" s="49"/>
      <c r="I49" s="51"/>
    </row>
    <row r="50" spans="3:8" ht="18.75" customHeight="1">
      <c r="C50" s="53" t="s">
        <v>42</v>
      </c>
      <c r="D50" s="53"/>
      <c r="E50" s="53"/>
      <c r="F50" s="53"/>
      <c r="G50" s="53"/>
      <c r="H50" s="54">
        <f>+H32+H44</f>
        <v>2565480.929999999</v>
      </c>
    </row>
    <row r="51" spans="3:8" ht="12" customHeight="1" hidden="1">
      <c r="C51" s="56" t="s">
        <v>43</v>
      </c>
      <c r="D51" s="56"/>
      <c r="F51" s="57"/>
      <c r="G51" s="57"/>
      <c r="H51" s="57"/>
    </row>
    <row r="52" ht="12.75" customHeight="1">
      <c r="C52" s="58" t="s">
        <v>44</v>
      </c>
    </row>
    <row r="54" spans="4:8" ht="12.75">
      <c r="D54" s="59"/>
      <c r="E54" s="59"/>
      <c r="F54" s="59"/>
      <c r="G54" s="59"/>
      <c r="H54" s="59"/>
    </row>
    <row r="55" spans="5:6" ht="12.75">
      <c r="E55" s="59"/>
      <c r="F55" s="59"/>
    </row>
    <row r="56" spans="4:8" ht="12.75">
      <c r="D56" s="59"/>
      <c r="E56" s="59"/>
      <c r="F56" s="59"/>
      <c r="G56" s="59"/>
      <c r="H56" s="59"/>
    </row>
  </sheetData>
  <sheetProtection/>
  <mergeCells count="13">
    <mergeCell ref="D49:H49"/>
    <mergeCell ref="C33:I33"/>
    <mergeCell ref="I35:I36"/>
    <mergeCell ref="C45:I45"/>
    <mergeCell ref="D46:H46"/>
    <mergeCell ref="D47:H47"/>
    <mergeCell ref="D48:H48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zoomScaleSheetLayoutView="120" zoomScalePageLayoutView="0" workbookViewId="0" topLeftCell="A12">
      <selection activeCell="D32" sqref="D32"/>
    </sheetView>
  </sheetViews>
  <sheetFormatPr defaultColWidth="9.00390625" defaultRowHeight="12.75"/>
  <cols>
    <col min="1" max="1" width="4.625" style="61" customWidth="1"/>
    <col min="2" max="2" width="12.375" style="61" customWidth="1"/>
    <col min="3" max="3" width="13.25390625" style="61" hidden="1" customWidth="1"/>
    <col min="4" max="4" width="12.125" style="61" customWidth="1"/>
    <col min="5" max="5" width="13.625" style="61" customWidth="1"/>
    <col min="6" max="6" width="13.25390625" style="61" customWidth="1"/>
    <col min="7" max="7" width="14.25390625" style="61" customWidth="1"/>
    <col min="8" max="9" width="15.125" style="61" customWidth="1"/>
    <col min="10" max="16384" width="9.125" style="61" customWidth="1"/>
  </cols>
  <sheetData>
    <row r="13" spans="1:9" ht="15">
      <c r="A13" s="60" t="s">
        <v>45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46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47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62" t="s">
        <v>48</v>
      </c>
      <c r="B16" s="62" t="s">
        <v>49</v>
      </c>
      <c r="C16" s="62" t="s">
        <v>50</v>
      </c>
      <c r="D16" s="62" t="s">
        <v>51</v>
      </c>
      <c r="E16" s="62" t="s">
        <v>52</v>
      </c>
      <c r="F16" s="63" t="s">
        <v>53</v>
      </c>
      <c r="G16" s="63" t="s">
        <v>54</v>
      </c>
      <c r="H16" s="62" t="s">
        <v>55</v>
      </c>
      <c r="I16" s="62" t="s">
        <v>56</v>
      </c>
    </row>
    <row r="17" spans="1:9" ht="15">
      <c r="A17" s="64" t="s">
        <v>57</v>
      </c>
      <c r="B17" s="65">
        <v>-107.4166100000001</v>
      </c>
      <c r="C17" s="65"/>
      <c r="D17" s="65">
        <v>501.28663</v>
      </c>
      <c r="E17" s="65">
        <v>497.79547</v>
      </c>
      <c r="F17" s="65">
        <f>12.78+6.332</f>
        <v>19.112</v>
      </c>
      <c r="G17" s="65">
        <v>164.03545</v>
      </c>
      <c r="H17" s="65">
        <v>89.64815</v>
      </c>
      <c r="I17" s="65">
        <f>B17+D17+F17-G17</f>
        <v>248.94656999999992</v>
      </c>
    </row>
    <row r="19" ht="15">
      <c r="A19" s="61" t="s">
        <v>58</v>
      </c>
    </row>
    <row r="20" ht="15">
      <c r="A20" s="61" t="s">
        <v>59</v>
      </c>
    </row>
    <row r="21" ht="15">
      <c r="A21" s="61" t="s">
        <v>60</v>
      </c>
    </row>
    <row r="22" ht="15">
      <c r="A22" s="61" t="s">
        <v>61</v>
      </c>
    </row>
    <row r="23" ht="15">
      <c r="A23" s="61" t="s">
        <v>62</v>
      </c>
    </row>
    <row r="24" ht="15">
      <c r="A24" s="61" t="s">
        <v>63</v>
      </c>
    </row>
    <row r="25" ht="15">
      <c r="A25" s="61" t="s">
        <v>64</v>
      </c>
    </row>
    <row r="26" ht="15">
      <c r="A26" s="61" t="s">
        <v>65</v>
      </c>
    </row>
    <row r="27" ht="15">
      <c r="A27" s="61" t="s">
        <v>66</v>
      </c>
    </row>
    <row r="28" ht="15">
      <c r="A28" s="61" t="s">
        <v>67</v>
      </c>
    </row>
    <row r="29" ht="15">
      <c r="A29" s="61" t="s">
        <v>68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7.125" style="0" customWidth="1"/>
    <col min="3" max="3" width="38.125" style="0" customWidth="1"/>
    <col min="4" max="4" width="19.25390625" style="0" customWidth="1"/>
    <col min="5" max="5" width="24.25390625" style="0" customWidth="1"/>
    <col min="6" max="6" width="22.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6" t="s">
        <v>69</v>
      </c>
      <c r="B1" s="66"/>
      <c r="C1" s="66"/>
      <c r="D1" s="66"/>
      <c r="E1" s="66"/>
      <c r="F1" s="66"/>
      <c r="G1" s="66"/>
      <c r="H1" s="67"/>
    </row>
    <row r="2" spans="1:7" ht="29.25" customHeight="1" thickBot="1">
      <c r="A2" s="68"/>
      <c r="B2" s="68"/>
      <c r="C2" s="68"/>
      <c r="D2" s="68"/>
      <c r="E2" s="68"/>
      <c r="F2" s="68"/>
      <c r="G2" s="68"/>
    </row>
    <row r="3" spans="1:8" ht="13.5" hidden="1" thickBot="1">
      <c r="A3" s="69"/>
      <c r="B3" s="70"/>
      <c r="C3" s="71"/>
      <c r="D3" s="70"/>
      <c r="E3" s="72"/>
      <c r="F3" s="73" t="s">
        <v>70</v>
      </c>
      <c r="G3" s="74"/>
      <c r="H3" s="70"/>
    </row>
    <row r="4" spans="1:8" ht="12.75" hidden="1">
      <c r="A4" s="75" t="s">
        <v>71</v>
      </c>
      <c r="B4" s="76" t="s">
        <v>72</v>
      </c>
      <c r="C4" s="77" t="s">
        <v>73</v>
      </c>
      <c r="D4" s="76" t="s">
        <v>74</v>
      </c>
      <c r="E4" s="78" t="s">
        <v>75</v>
      </c>
      <c r="F4" s="79"/>
      <c r="G4" s="79"/>
      <c r="H4" s="79" t="s">
        <v>76</v>
      </c>
    </row>
    <row r="5" spans="1:8" ht="12.75" hidden="1">
      <c r="A5" s="75" t="s">
        <v>77</v>
      </c>
      <c r="B5" s="76"/>
      <c r="C5" s="77"/>
      <c r="D5" s="76" t="s">
        <v>78</v>
      </c>
      <c r="E5" s="80" t="s">
        <v>79</v>
      </c>
      <c r="F5" s="76" t="s">
        <v>80</v>
      </c>
      <c r="G5" s="76" t="s">
        <v>81</v>
      </c>
      <c r="H5" s="76"/>
    </row>
    <row r="6" spans="1:8" ht="12.75" hidden="1">
      <c r="A6" s="75"/>
      <c r="B6" s="76"/>
      <c r="C6" s="77"/>
      <c r="D6" s="76" t="s">
        <v>82</v>
      </c>
      <c r="E6" s="81"/>
      <c r="F6" s="76" t="s">
        <v>83</v>
      </c>
      <c r="G6" s="76" t="s">
        <v>84</v>
      </c>
      <c r="H6" s="82"/>
    </row>
    <row r="7" spans="1:8" ht="12.75" hidden="1">
      <c r="A7" s="83"/>
      <c r="B7" s="82"/>
      <c r="C7" s="84"/>
      <c r="D7" s="82"/>
      <c r="E7" s="81"/>
      <c r="F7" s="82"/>
      <c r="G7" s="76" t="s">
        <v>85</v>
      </c>
      <c r="H7" s="82"/>
    </row>
    <row r="8" spans="1:8" ht="13.5" hidden="1" thickBot="1">
      <c r="A8" s="85"/>
      <c r="B8" s="86"/>
      <c r="C8" s="87"/>
      <c r="D8" s="86"/>
      <c r="E8" s="88"/>
      <c r="F8" s="86"/>
      <c r="G8" s="86"/>
      <c r="H8" s="86"/>
    </row>
    <row r="9" spans="1:8" ht="4.5" customHeight="1" hidden="1">
      <c r="A9" s="70"/>
      <c r="B9" s="72"/>
      <c r="C9" s="69"/>
      <c r="D9" s="70"/>
      <c r="E9" s="72"/>
      <c r="F9" s="72"/>
      <c r="G9" s="72"/>
      <c r="H9" s="72"/>
    </row>
    <row r="10" spans="1:8" ht="12.75" hidden="1">
      <c r="A10" s="76">
        <v>1</v>
      </c>
      <c r="B10" s="81" t="s">
        <v>86</v>
      </c>
      <c r="C10" s="75" t="s">
        <v>87</v>
      </c>
      <c r="D10" s="76" t="s">
        <v>88</v>
      </c>
      <c r="E10" s="89"/>
      <c r="F10" s="90"/>
      <c r="G10" s="90">
        <f>+E10-F10</f>
        <v>0</v>
      </c>
      <c r="H10" s="80"/>
    </row>
    <row r="11" spans="1:8" ht="12.75" hidden="1">
      <c r="A11" s="76"/>
      <c r="B11" s="81"/>
      <c r="C11" s="75" t="s">
        <v>89</v>
      </c>
      <c r="D11" s="76" t="s">
        <v>90</v>
      </c>
      <c r="E11" s="90"/>
      <c r="F11" s="90"/>
      <c r="G11" s="90">
        <f>+E11-F11</f>
        <v>0</v>
      </c>
      <c r="H11" s="80"/>
    </row>
    <row r="12" spans="1:8" ht="12.75" hidden="1">
      <c r="A12" s="76"/>
      <c r="B12" s="81"/>
      <c r="C12" s="75"/>
      <c r="D12" s="76"/>
      <c r="E12" s="91"/>
      <c r="F12" s="92"/>
      <c r="G12" s="90"/>
      <c r="H12" s="93"/>
    </row>
    <row r="13" spans="1:8" ht="12.75" hidden="1">
      <c r="A13" s="76"/>
      <c r="B13" s="81"/>
      <c r="C13" s="94" t="s">
        <v>91</v>
      </c>
      <c r="D13" s="95"/>
      <c r="E13" s="96">
        <f>SUM(E10:E12)</f>
        <v>0</v>
      </c>
      <c r="F13" s="96">
        <f>SUM(F10:F12)</f>
        <v>0</v>
      </c>
      <c r="G13" s="96">
        <f>SUM(G10:G12)</f>
        <v>0</v>
      </c>
      <c r="H13" s="80"/>
    </row>
    <row r="14" spans="1:8" ht="13.5" hidden="1" thickBot="1">
      <c r="A14" s="97"/>
      <c r="B14" s="98"/>
      <c r="C14" s="99"/>
      <c r="D14" s="100"/>
      <c r="E14" s="91"/>
      <c r="F14" s="91"/>
      <c r="G14" s="91"/>
      <c r="H14" s="93"/>
    </row>
    <row r="15" spans="1:8" ht="8.25" customHeight="1" hidden="1">
      <c r="A15" s="70"/>
      <c r="B15" s="72"/>
      <c r="C15" s="101"/>
      <c r="D15" s="101"/>
      <c r="E15" s="102"/>
      <c r="F15" s="102"/>
      <c r="G15" s="102"/>
      <c r="H15" s="101"/>
    </row>
    <row r="16" spans="1:8" ht="12.75" hidden="1">
      <c r="A16" s="82"/>
      <c r="B16" s="103" t="s">
        <v>18</v>
      </c>
      <c r="C16" s="104"/>
      <c r="D16" s="104"/>
      <c r="E16" s="105">
        <f>E13</f>
        <v>0</v>
      </c>
      <c r="F16" s="105">
        <f>F13</f>
        <v>0</v>
      </c>
      <c r="G16" s="105">
        <f>G13</f>
        <v>0</v>
      </c>
      <c r="H16" s="105">
        <f>H13</f>
        <v>0</v>
      </c>
    </row>
    <row r="17" spans="1:8" ht="6" customHeight="1" hidden="1" thickBot="1">
      <c r="A17" s="86"/>
      <c r="B17" s="88"/>
      <c r="C17" s="106"/>
      <c r="D17" s="106"/>
      <c r="E17" s="107"/>
      <c r="F17" s="107"/>
      <c r="G17" s="107"/>
      <c r="H17" s="107"/>
    </row>
    <row r="18" spans="1:8" ht="12.75">
      <c r="A18" s="84"/>
      <c r="B18" s="84"/>
      <c r="C18" s="108"/>
      <c r="D18" s="108"/>
      <c r="E18" s="77"/>
      <c r="F18" s="77"/>
      <c r="G18" s="77"/>
      <c r="H18" s="77"/>
    </row>
    <row r="19" spans="1:7" ht="46.5" customHeight="1">
      <c r="A19" s="109" t="s">
        <v>92</v>
      </c>
      <c r="B19" s="109" t="s">
        <v>93</v>
      </c>
      <c r="C19" s="109" t="s">
        <v>94</v>
      </c>
      <c r="D19" s="109" t="s">
        <v>95</v>
      </c>
      <c r="E19" s="110" t="s">
        <v>96</v>
      </c>
      <c r="F19" s="109" t="s">
        <v>97</v>
      </c>
      <c r="G19" s="111"/>
    </row>
    <row r="20" spans="1:8" ht="15">
      <c r="A20" s="112">
        <v>1</v>
      </c>
      <c r="B20" s="113">
        <v>52744.16</v>
      </c>
      <c r="C20" s="113"/>
      <c r="D20" s="113">
        <v>26629.93</v>
      </c>
      <c r="E20" s="113"/>
      <c r="F20" s="113">
        <f>B20+C20-D20</f>
        <v>26114.230000000003</v>
      </c>
      <c r="G20" s="114"/>
      <c r="H20" s="77"/>
    </row>
    <row r="21" spans="1:8" ht="12.75">
      <c r="A21" s="84"/>
      <c r="B21" s="84"/>
      <c r="C21" s="108"/>
      <c r="D21" s="108"/>
      <c r="E21" s="77"/>
      <c r="F21" s="77"/>
      <c r="G21" s="77"/>
      <c r="H21" s="77"/>
    </row>
    <row r="22" spans="1:5" ht="51" customHeight="1">
      <c r="A22" s="109" t="s">
        <v>92</v>
      </c>
      <c r="B22" s="109" t="s">
        <v>98</v>
      </c>
      <c r="C22" s="109" t="s">
        <v>99</v>
      </c>
      <c r="D22" s="109" t="s">
        <v>100</v>
      </c>
      <c r="E22" s="109" t="s">
        <v>101</v>
      </c>
    </row>
    <row r="23" spans="1:8" ht="15">
      <c r="A23" s="115">
        <v>1</v>
      </c>
      <c r="B23" s="116">
        <v>24776.46</v>
      </c>
      <c r="C23" s="116">
        <f>+C20+E20</f>
        <v>0</v>
      </c>
      <c r="D23" s="116">
        <f>+F16*1000</f>
        <v>0</v>
      </c>
      <c r="E23" s="116">
        <f>+B23+C23-D23</f>
        <v>24776.46</v>
      </c>
      <c r="F23" s="77"/>
      <c r="G23" s="77"/>
      <c r="H23" s="77"/>
    </row>
    <row r="24" spans="1:8" ht="12.75">
      <c r="A24" s="84"/>
      <c r="B24" s="84"/>
      <c r="C24" s="108"/>
      <c r="D24" s="108"/>
      <c r="E24" s="77"/>
      <c r="F24" s="77"/>
      <c r="G24" s="77"/>
      <c r="H24" s="77"/>
    </row>
    <row r="25" spans="2:6" ht="15">
      <c r="B25" s="117"/>
      <c r="F25" s="118" t="s">
        <v>102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2016-03-31T17:32:54Z</dcterms:created>
  <dcterms:modified xsi:type="dcterms:W3CDTF">2016-03-31T17:33:39Z</dcterms:modified>
  <cp:category/>
  <cp:version/>
  <cp:contentType/>
  <cp:contentStatus/>
</cp:coreProperties>
</file>