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 капитальный" sheetId="2" r:id="rId2"/>
  </sheets>
  <definedNames/>
  <calcPr fullCalcOnLoad="1"/>
</workbook>
</file>

<file path=xl/sharedStrings.xml><?xml version="1.0" encoding="utf-8"?>
<sst xmlns="http://schemas.openxmlformats.org/spreadsheetml/2006/main" count="87" uniqueCount="79">
  <si>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</si>
  <si>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</si>
  <si>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</si>
  <si>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72 по мкр. Черная Речка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</si>
  <si>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</si>
  <si>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</si>
  <si>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</si>
  <si>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</si>
  <si>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</si>
  <si>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</si>
  <si>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</si>
  <si>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</si>
  <si>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</si>
  <si>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</si>
  <si>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</si>
  <si>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</si>
  <si>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</si>
  <si>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</si>
  <si>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</si>
  <si>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</si>
  <si>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</si>
  <si>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</si>
  <si>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</si>
  <si>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</si>
  <si>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</si>
  <si>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</si>
  <si>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</si>
  <si>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</si>
  <si>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</si>
  <si>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</si>
  <si>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</si>
  <si>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</si>
  <si>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</si>
  <si>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</si>
  <si>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</si>
  <si>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</si>
  <si>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</si>
  <si>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</si>
  <si>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</si>
  <si>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</si>
  <si>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72 по мкр. Черная Речка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</si>
  <si>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</si>
  <si>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</si>
  <si>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</si>
  <si>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</si>
  <si>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</si>
  <si>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</si>
  <si>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</si>
  <si>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</si>
  <si>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</si>
  <si>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</si>
  <si>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1.52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</si>
  <si>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ремонт системы ХВС, ГВС - 1.35 т.р.</t>
  </si>
  <si>
    <t>прочее - 0,17 т.р.</t>
  </si>
  <si>
    <t>2. Отчет  о реализации капитального ремонта жилого фонда ООО "УЮТ-СЕРВИС" за 2016год.</t>
  </si>
  <si>
    <t xml:space="preserve">объем                    </t>
  </si>
  <si>
    <t>в том числе</t>
  </si>
  <si>
    <t>адрес</t>
  </si>
  <si>
    <t>наименование работ</t>
  </si>
  <si>
    <t>выполненных  работ</t>
  </si>
  <si>
    <t>сумма                             тыс. руб.</t>
  </si>
  <si>
    <t>средства        населения</t>
  </si>
  <si>
    <t>бюджетное финансирование</t>
  </si>
  <si>
    <t>Ч/Р</t>
  </si>
  <si>
    <t>замена магистрали ГВС, ХВС, ПС</t>
  </si>
  <si>
    <t>д.72</t>
  </si>
  <si>
    <t xml:space="preserve">Итого </t>
  </si>
  <si>
    <t xml:space="preserve">2. </t>
  </si>
  <si>
    <t>Задолженность населения на 01.01.2016г.</t>
  </si>
  <si>
    <t>Начислено за 2016г.</t>
  </si>
  <si>
    <t>Оплачено населением за 2016г.</t>
  </si>
  <si>
    <t>Доля МО Сертолово</t>
  </si>
  <si>
    <t xml:space="preserve">0,00 </t>
  </si>
  <si>
    <t>Задолженность населения на 01.01.2017г.</t>
  </si>
  <si>
    <t xml:space="preserve">3. </t>
  </si>
  <si>
    <t>Остаток средств на лицевом счете на 01.01.2016г.</t>
  </si>
  <si>
    <t>Начислено населению за 2016г.</t>
  </si>
  <si>
    <t xml:space="preserve">Израсходовано </t>
  </si>
  <si>
    <t>Остаток средств на лицевом счете на 01.01.2017г.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</si>
</sst>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6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7" fillId="0" borderId="17" xfId="0" applyNumberFormat="1" applyFont="1" applyFill="1" applyBorder="1" applyAlignment="1">
      <alignment horizontal="right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32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0" fontId="37" fillId="0" borderId="0" xfId="52" applyAlignment="1">
      <alignment horizontal="center"/>
      <protection/>
    </xf>
    <xf numFmtId="0" fontId="37" fillId="0" borderId="0" xfId="52">
      <alignment/>
      <protection/>
    </xf>
    <xf numFmtId="0" fontId="37" fillId="0" borderId="20" xfId="52" applyBorder="1" applyAlignment="1">
      <alignment horizontal="center" vertical="center" wrapText="1"/>
      <protection/>
    </xf>
    <xf numFmtId="0" fontId="37" fillId="0" borderId="20" xfId="52" applyFont="1" applyBorder="1" applyAlignment="1">
      <alignment horizontal="center" vertical="center" wrapText="1"/>
      <protection/>
    </xf>
    <xf numFmtId="0" fontId="45" fillId="0" borderId="20" xfId="52" applyFont="1" applyBorder="1" applyAlignment="1">
      <alignment horizontal="center" vertical="center"/>
      <protection/>
    </xf>
    <xf numFmtId="2" fontId="45" fillId="0" borderId="20" xfId="52" applyNumberFormat="1" applyFont="1" applyFill="1" applyBorder="1" applyAlignment="1">
      <alignment horizontal="center" vertical="center"/>
      <protection/>
    </xf>
    <xf numFmtId="0" fontId="37" fillId="0" borderId="0" xfId="52" applyBorder="1">
      <alignment/>
      <protection/>
    </xf>
    <xf numFmtId="0" fontId="45" fillId="0" borderId="0" xfId="52" applyFont="1" applyAlignment="1">
      <alignment horizontal="center"/>
      <protection/>
    </xf>
    <xf numFmtId="0" fontId="45" fillId="0" borderId="0" xfId="52" applyFont="1" applyAlignment="1">
      <alignment horizontal="center"/>
      <protection/>
    </xf>
    <xf numFmtId="0" fontId="54" fillId="0" borderId="21" xfId="52" applyFont="1" applyBorder="1" applyAlignment="1">
      <alignment horizontal="center"/>
      <protection/>
    </xf>
    <xf numFmtId="0" fontId="54" fillId="0" borderId="0" xfId="52" applyFont="1" applyAlignment="1">
      <alignment horizontal="center"/>
      <protection/>
    </xf>
    <xf numFmtId="0" fontId="54" fillId="0" borderId="22" xfId="52" applyFont="1" applyBorder="1" applyAlignment="1">
      <alignment horizontal="center"/>
      <protection/>
    </xf>
    <xf numFmtId="0" fontId="54" fillId="0" borderId="23" xfId="52" applyFont="1" applyBorder="1" applyAlignment="1">
      <alignment horizontal="center"/>
      <protection/>
    </xf>
    <xf numFmtId="0" fontId="55" fillId="0" borderId="21" xfId="52" applyFont="1" applyBorder="1" applyAlignment="1">
      <alignment horizontal="center" wrapText="1"/>
      <protection/>
    </xf>
    <xf numFmtId="0" fontId="54" fillId="0" borderId="21" xfId="52" applyFont="1" applyBorder="1" applyAlignment="1">
      <alignment horizontal="center" wrapText="1"/>
      <protection/>
    </xf>
    <xf numFmtId="0" fontId="55" fillId="0" borderId="24" xfId="52" applyFont="1" applyBorder="1" applyAlignment="1">
      <alignment horizontal="center"/>
      <protection/>
    </xf>
    <xf numFmtId="0" fontId="55" fillId="0" borderId="25" xfId="52" applyFont="1" applyBorder="1" applyAlignment="1">
      <alignment horizontal="center"/>
      <protection/>
    </xf>
    <xf numFmtId="0" fontId="55" fillId="0" borderId="26" xfId="52" applyFont="1" applyBorder="1" applyAlignment="1">
      <alignment horizontal="center"/>
      <protection/>
    </xf>
    <xf numFmtId="0" fontId="54" fillId="0" borderId="0" xfId="52" applyFont="1" applyBorder="1" applyAlignment="1">
      <alignment horizontal="center"/>
      <protection/>
    </xf>
    <xf numFmtId="0" fontId="55" fillId="0" borderId="27" xfId="52" applyFont="1" applyBorder="1" applyAlignment="1">
      <alignment horizontal="center"/>
      <protection/>
    </xf>
    <xf numFmtId="0" fontId="55" fillId="0" borderId="28" xfId="52" applyFont="1" applyBorder="1" applyAlignment="1">
      <alignment horizontal="center"/>
      <protection/>
    </xf>
    <xf numFmtId="0" fontId="55" fillId="0" borderId="26" xfId="52" applyFont="1" applyBorder="1" applyAlignment="1">
      <alignment horizontal="center" wrapText="1"/>
      <protection/>
    </xf>
    <xf numFmtId="0" fontId="55" fillId="0" borderId="20" xfId="52" applyFont="1" applyBorder="1" applyAlignment="1">
      <alignment horizontal="center" wrapText="1"/>
      <protection/>
    </xf>
    <xf numFmtId="0" fontId="55" fillId="0" borderId="28" xfId="52" applyFont="1" applyBorder="1" applyAlignment="1">
      <alignment horizontal="center" wrapText="1"/>
      <protection/>
    </xf>
    <xf numFmtId="0" fontId="56" fillId="0" borderId="29" xfId="52" applyFont="1" applyBorder="1" applyAlignment="1">
      <alignment horizontal="center"/>
      <protection/>
    </xf>
    <xf numFmtId="0" fontId="55" fillId="0" borderId="26" xfId="52" applyFont="1" applyBorder="1" applyAlignment="1">
      <alignment horizontal="left"/>
      <protection/>
    </xf>
    <xf numFmtId="0" fontId="45" fillId="0" borderId="26" xfId="52" applyFont="1" applyBorder="1" applyAlignment="1">
      <alignment horizontal="center"/>
      <protection/>
    </xf>
    <xf numFmtId="4" fontId="56" fillId="0" borderId="20" xfId="52" applyNumberFormat="1" applyFont="1" applyBorder="1" applyAlignment="1">
      <alignment horizontal="center"/>
      <protection/>
    </xf>
    <xf numFmtId="0" fontId="56" fillId="0" borderId="20" xfId="52" applyFont="1" applyBorder="1" applyAlignment="1">
      <alignment horizontal="left"/>
      <protection/>
    </xf>
    <xf numFmtId="0" fontId="45" fillId="0" borderId="20" xfId="52" applyFont="1" applyBorder="1" applyAlignment="1">
      <alignment horizontal="center"/>
      <protection/>
    </xf>
    <xf numFmtId="0" fontId="57" fillId="0" borderId="20" xfId="52" applyFont="1" applyBorder="1" applyAlignment="1">
      <alignment horizontal="center"/>
      <protection/>
    </xf>
    <xf numFmtId="4" fontId="57" fillId="0" borderId="20" xfId="52" applyNumberFormat="1" applyFont="1" applyBorder="1" applyAlignment="1">
      <alignment horizontal="center"/>
      <protection/>
    </xf>
    <xf numFmtId="0" fontId="56" fillId="0" borderId="24" xfId="52" applyFont="1" applyBorder="1">
      <alignment/>
      <protection/>
    </xf>
    <xf numFmtId="0" fontId="56" fillId="0" borderId="30" xfId="52" applyFont="1" applyBorder="1">
      <alignment/>
      <protection/>
    </xf>
    <xf numFmtId="4" fontId="57" fillId="0" borderId="20" xfId="52" applyNumberFormat="1" applyFont="1" applyBorder="1" applyAlignment="1">
      <alignment horizontal="right"/>
      <protection/>
    </xf>
    <xf numFmtId="4" fontId="56" fillId="0" borderId="20" xfId="52" applyNumberFormat="1" applyFont="1" applyBorder="1" applyAlignment="1">
      <alignment horizontal="right"/>
      <protection/>
    </xf>
    <xf numFmtId="0" fontId="56" fillId="0" borderId="24" xfId="52" applyFont="1" applyFill="1" applyBorder="1">
      <alignment/>
      <protection/>
    </xf>
    <xf numFmtId="0" fontId="56" fillId="0" borderId="27" xfId="52" applyFont="1" applyBorder="1">
      <alignment/>
      <protection/>
    </xf>
    <xf numFmtId="0" fontId="56" fillId="0" borderId="31" xfId="52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0"/>
  <sheetViews>
    <sheetView zoomScalePageLayoutView="0" workbookViewId="0" topLeftCell="C30">
      <selection activeCell="D34" sqref="D34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375" style="41" customWidth="1"/>
    <col min="4" max="4" width="13.625" style="41" customWidth="1"/>
    <col min="5" max="5" width="11.875" style="41" customWidth="1"/>
    <col min="6" max="6" width="13.25390625" style="41" customWidth="1"/>
    <col min="7" max="7" width="11.875" style="41" customWidth="1"/>
    <col min="8" max="8" width="13.25390625" style="41" customWidth="1"/>
    <col min="9" max="9" width="22.125" style="41" customWidth="1"/>
    <col min="10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9" t="s">
        <v>1</v>
      </c>
      <c r="D21" s="9"/>
      <c r="E21" s="9"/>
      <c r="F21" s="9"/>
      <c r="G21" s="9"/>
      <c r="H21" s="9"/>
      <c r="I21" s="9"/>
    </row>
    <row r="22" spans="3:9" ht="12.75">
      <c r="C22" s="10" t="s">
        <v>2</v>
      </c>
      <c r="D22" s="10"/>
      <c r="E22" s="10"/>
      <c r="F22" s="10"/>
      <c r="G22" s="10"/>
      <c r="H22" s="10"/>
      <c r="I22" s="10"/>
    </row>
    <row r="23" spans="3:9" ht="12.75">
      <c r="C23" s="10" t="s">
        <v>3</v>
      </c>
      <c r="D23" s="10"/>
      <c r="E23" s="10"/>
      <c r="F23" s="10"/>
      <c r="G23" s="10"/>
      <c r="H23" s="10"/>
      <c r="I23" s="10"/>
    </row>
    <row r="24" spans="3:9" ht="6" customHeight="1" thickBot="1">
      <c r="C24" s="11"/>
      <c r="D24" s="11"/>
      <c r="E24" s="11"/>
      <c r="F24" s="11"/>
      <c r="G24" s="11"/>
      <c r="H24" s="11"/>
      <c r="I24" s="11"/>
    </row>
    <row r="25" spans="3:9" ht="58.5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3" t="s">
        <v>10</v>
      </c>
    </row>
    <row r="26" spans="3:9" ht="13.5" customHeight="1" thickBot="1">
      <c r="C26" s="15" t="s">
        <v>11</v>
      </c>
      <c r="D26" s="16"/>
      <c r="E26" s="16"/>
      <c r="F26" s="16"/>
      <c r="G26" s="16"/>
      <c r="H26" s="16"/>
      <c r="I26" s="17"/>
    </row>
    <row r="27" spans="3:11" ht="13.5" customHeight="1" thickBot="1">
      <c r="C27" s="18" t="s">
        <v>12</v>
      </c>
      <c r="D27" s="19">
        <v>10834.20999999992</v>
      </c>
      <c r="E27" s="20">
        <v>169097.37</v>
      </c>
      <c r="F27" s="20">
        <v>172036.25</v>
      </c>
      <c r="G27" s="20">
        <v>167733.57</v>
      </c>
      <c r="H27" s="20">
        <f>+D27+E27-F27</f>
        <v>7895.3299999999</v>
      </c>
      <c r="I27" s="21" t="s">
        <v>13</v>
      </c>
      <c r="K27" s="2">
        <v>7895.33</v>
      </c>
    </row>
    <row r="28" spans="3:11" ht="13.5" customHeight="1" thickBot="1">
      <c r="C28" s="18" t="s">
        <v>14</v>
      </c>
      <c r="D28" s="19">
        <v>2666.560000000027</v>
      </c>
      <c r="E28" s="22">
        <f>92318.62-3980.69</f>
        <v>88337.93</v>
      </c>
      <c r="F28" s="22">
        <v>87431.75</v>
      </c>
      <c r="G28" s="20">
        <v>87390.61</v>
      </c>
      <c r="H28" s="20">
        <f>+D28+E28-F28</f>
        <v>3572.74000000002</v>
      </c>
      <c r="I28" s="23"/>
      <c r="K28" s="2">
        <f>4728.95-1156.21</f>
        <v>3572.74</v>
      </c>
    </row>
    <row r="29" spans="3:11" ht="13.5" customHeight="1" thickBot="1">
      <c r="C29" s="18" t="s">
        <v>15</v>
      </c>
      <c r="D29" s="19">
        <v>2036.2100000000137</v>
      </c>
      <c r="E29" s="22">
        <f>65037.6-221.63</f>
        <v>64815.97</v>
      </c>
      <c r="F29" s="22">
        <v>65055.07</v>
      </c>
      <c r="G29" s="20">
        <v>81226.33</v>
      </c>
      <c r="H29" s="20">
        <f>+D29+E29-F29</f>
        <v>1797.1100000000224</v>
      </c>
      <c r="I29" s="23"/>
      <c r="K29" s="2">
        <f>2018.74-221.63</f>
        <v>1797.1100000000001</v>
      </c>
    </row>
    <row r="30" spans="3:11" ht="13.5" customHeight="1" thickBot="1">
      <c r="C30" s="18" t="s">
        <v>16</v>
      </c>
      <c r="D30" s="19">
        <v>1107.419999999991</v>
      </c>
      <c r="E30" s="22">
        <f>22823.33-77.79+12728.14-41.26</f>
        <v>35432.42</v>
      </c>
      <c r="F30" s="22">
        <f>22881.32+12534.51</f>
        <v>35415.83</v>
      </c>
      <c r="G30" s="20">
        <v>40297.57</v>
      </c>
      <c r="H30" s="20">
        <f>+D30+E30-F30</f>
        <v>1124.0099999999875</v>
      </c>
      <c r="I30" s="23"/>
      <c r="K30" s="2">
        <f>708.53-77.79+652.9-159.63</f>
        <v>1124.0099999999998</v>
      </c>
    </row>
    <row r="31" spans="3:11" ht="13.5" customHeight="1" thickBot="1">
      <c r="C31" s="18" t="s">
        <v>17</v>
      </c>
      <c r="D31" s="19">
        <v>141.09999999999945</v>
      </c>
      <c r="E31" s="22">
        <f>2181.55+2441.86</f>
        <v>4623.41</v>
      </c>
      <c r="F31" s="22">
        <f>2322.57+2161.36</f>
        <v>4483.93</v>
      </c>
      <c r="G31" s="20">
        <f>12342.72+4272.21</f>
        <v>16614.93</v>
      </c>
      <c r="H31" s="20">
        <f>+D31+E31-F31</f>
        <v>280.579999999999</v>
      </c>
      <c r="I31" s="24"/>
      <c r="K31" s="2">
        <f>142.46+165.99-27.87</f>
        <v>280.58000000000004</v>
      </c>
    </row>
    <row r="32" spans="3:9" ht="13.5" customHeight="1" thickBot="1">
      <c r="C32" s="18" t="s">
        <v>18</v>
      </c>
      <c r="D32" s="25">
        <f>SUM(D27:D31)</f>
        <v>16785.49999999995</v>
      </c>
      <c r="E32" s="25">
        <f>SUM(E27:E31)</f>
        <v>362307.1</v>
      </c>
      <c r="F32" s="25">
        <f>SUM(F27:F31)</f>
        <v>364422.83</v>
      </c>
      <c r="G32" s="25">
        <f>SUM(G27:G31)</f>
        <v>393263.01</v>
      </c>
      <c r="H32" s="25">
        <f>SUM(H27:H31)</f>
        <v>14669.769999999928</v>
      </c>
      <c r="I32" s="26"/>
    </row>
    <row r="33" spans="3:9" ht="13.5" customHeight="1" thickBot="1">
      <c r="C33" s="16" t="s">
        <v>19</v>
      </c>
      <c r="D33" s="16"/>
      <c r="E33" s="16"/>
      <c r="F33" s="16"/>
      <c r="G33" s="16"/>
      <c r="H33" s="16"/>
      <c r="I33" s="16"/>
    </row>
    <row r="34" spans="3:9" ht="51.75" customHeight="1" thickBot="1">
      <c r="C34" s="27" t="s">
        <v>4</v>
      </c>
      <c r="D34" s="13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28" t="s">
        <v>20</v>
      </c>
    </row>
    <row r="35" spans="3:11" ht="32.25" customHeight="1" thickBot="1">
      <c r="C35" s="12" t="s">
        <v>21</v>
      </c>
      <c r="D35" s="29">
        <v>6464.5899999999965</v>
      </c>
      <c r="E35" s="30">
        <f>2811.58+139360.2+13469.8</f>
        <v>155641.58</v>
      </c>
      <c r="F35" s="30">
        <f>13446.26+141026.9+2802.52</f>
        <v>157275.68</v>
      </c>
      <c r="G35" s="30">
        <f>+E35</f>
        <v>155641.58</v>
      </c>
      <c r="H35" s="30">
        <f>+D35+E35-F35</f>
        <v>4830.489999999991</v>
      </c>
      <c r="I35" s="31" t="s">
        <v>22</v>
      </c>
      <c r="J35" s="2">
        <f>100.36-4.74+5977.2-22.74+415.99-1.48</f>
        <v>6464.59</v>
      </c>
      <c r="K35" s="2">
        <f>104.68+4287.76+438.05</f>
        <v>4830.490000000001</v>
      </c>
    </row>
    <row r="36" spans="3:10" ht="14.25" customHeight="1" thickBot="1">
      <c r="C36" s="18" t="s">
        <v>23</v>
      </c>
      <c r="D36" s="19">
        <v>1263.380000000001</v>
      </c>
      <c r="E36" s="20">
        <v>29568.72</v>
      </c>
      <c r="F36" s="20">
        <v>29922.34</v>
      </c>
      <c r="G36" s="30">
        <v>1519.84</v>
      </c>
      <c r="H36" s="30">
        <f>+D36+E36-F36</f>
        <v>909.760000000002</v>
      </c>
      <c r="I36" s="32"/>
      <c r="J36" s="33"/>
    </row>
    <row r="37" spans="3:9" ht="13.5" customHeight="1" thickBot="1">
      <c r="C37" s="27" t="s">
        <v>24</v>
      </c>
      <c r="D37" s="34">
        <v>0</v>
      </c>
      <c r="E37" s="20">
        <v>10939.6</v>
      </c>
      <c r="F37" s="20">
        <v>9929.85</v>
      </c>
      <c r="G37" s="30">
        <v>32880</v>
      </c>
      <c r="H37" s="30">
        <f>+D37+E37-F37</f>
        <v>1009.75</v>
      </c>
      <c r="I37" s="35"/>
    </row>
    <row r="38" spans="3:9" ht="12.75" customHeight="1" hidden="1" thickBot="1">
      <c r="C38" s="18" t="s">
        <v>25</v>
      </c>
      <c r="D38" s="19">
        <v>0</v>
      </c>
      <c r="E38" s="20"/>
      <c r="F38" s="20"/>
      <c r="G38" s="30"/>
      <c r="H38" s="30">
        <f>+D38+E38-F38</f>
        <v>0</v>
      </c>
      <c r="I38" s="35" t="s">
        <v>26</v>
      </c>
    </row>
    <row r="39" spans="3:10" ht="36.75" customHeight="1" thickBot="1">
      <c r="C39" s="18" t="s">
        <v>27</v>
      </c>
      <c r="D39" s="19">
        <v>1375.1399999999994</v>
      </c>
      <c r="E39" s="20">
        <f>24138.18+8046.06</f>
        <v>32184.24</v>
      </c>
      <c r="F39" s="20">
        <f>9421.2+23147.95</f>
        <v>32569.15</v>
      </c>
      <c r="G39" s="30">
        <v>32284.93</v>
      </c>
      <c r="H39" s="30">
        <f>+D39+E39-F39</f>
        <v>990.2300000000032</v>
      </c>
      <c r="I39" s="36" t="s">
        <v>28</v>
      </c>
      <c r="J39" s="2">
        <f>1380.39-5.25</f>
        <v>1375.14</v>
      </c>
    </row>
    <row r="40" spans="3:9" ht="13.5" customHeight="1" hidden="1" thickBot="1">
      <c r="C40" s="18" t="s">
        <v>29</v>
      </c>
      <c r="D40" s="37"/>
      <c r="E40" s="22"/>
      <c r="F40" s="22"/>
      <c r="G40" s="30"/>
      <c r="H40" s="22"/>
      <c r="I40" s="36" t="s">
        <v>30</v>
      </c>
    </row>
    <row r="41" spans="3:9" ht="13.5" customHeight="1" thickBot="1">
      <c r="C41" s="27" t="s">
        <v>31</v>
      </c>
      <c r="D41" s="19">
        <v>533.6399999999994</v>
      </c>
      <c r="E41" s="22">
        <v>11663.55</v>
      </c>
      <c r="F41" s="22">
        <v>11677.09</v>
      </c>
      <c r="G41" s="30">
        <f>+E41</f>
        <v>11663.55</v>
      </c>
      <c r="H41" s="30">
        <f>+D41+E41-F41</f>
        <v>520.0999999999985</v>
      </c>
      <c r="I41" s="35"/>
    </row>
    <row r="42" spans="3:11" ht="13.5" customHeight="1" thickBot="1">
      <c r="C42" s="27" t="s">
        <v>32</v>
      </c>
      <c r="D42" s="19">
        <v>0</v>
      </c>
      <c r="E42" s="22">
        <f>3410.16+1690.74</f>
        <v>5100.9</v>
      </c>
      <c r="F42" s="22">
        <f>1531.27+3088.86</f>
        <v>4620.13</v>
      </c>
      <c r="G42" s="30">
        <f>+E42</f>
        <v>5100.9</v>
      </c>
      <c r="H42" s="30">
        <f>+D42+E42-F42</f>
        <v>480.7699999999995</v>
      </c>
      <c r="I42" s="35"/>
      <c r="K42" s="2">
        <f>321.3+159.47</f>
        <v>480.77</v>
      </c>
    </row>
    <row r="43" spans="3:9" ht="13.5" customHeight="1" thickBot="1">
      <c r="C43" s="18" t="s">
        <v>33</v>
      </c>
      <c r="D43" s="19">
        <v>287.91000000000076</v>
      </c>
      <c r="E43" s="22">
        <v>6738.36</v>
      </c>
      <c r="F43" s="22">
        <v>6818.95</v>
      </c>
      <c r="G43" s="30">
        <f>+E43</f>
        <v>6738.36</v>
      </c>
      <c r="H43" s="30">
        <f>+D43+E43-F43</f>
        <v>207.32000000000062</v>
      </c>
      <c r="I43" s="36" t="s">
        <v>34</v>
      </c>
    </row>
    <row r="44" spans="3:9" s="38" customFormat="1" ht="13.5" customHeight="1" thickBot="1">
      <c r="C44" s="18" t="s">
        <v>18</v>
      </c>
      <c r="D44" s="25">
        <f>SUM(D35:D43)</f>
        <v>9924.659999999996</v>
      </c>
      <c r="E44" s="25">
        <f>SUM(E35:E43)</f>
        <v>251836.94999999995</v>
      </c>
      <c r="F44" s="25">
        <f>SUM(F35:F43)</f>
        <v>252813.19</v>
      </c>
      <c r="G44" s="25">
        <f>SUM(G35:G43)</f>
        <v>245829.15999999995</v>
      </c>
      <c r="H44" s="25">
        <f>SUM(H35:H43)</f>
        <v>8948.419999999995</v>
      </c>
      <c r="I44" s="37"/>
    </row>
    <row r="45" spans="3:8" ht="21" customHeight="1">
      <c r="C45" s="39" t="s">
        <v>35</v>
      </c>
      <c r="D45" s="39"/>
      <c r="E45" s="39"/>
      <c r="F45" s="39"/>
      <c r="G45" s="39"/>
      <c r="H45" s="40">
        <f>+H32+H44</f>
        <v>23618.189999999922</v>
      </c>
    </row>
    <row r="46" spans="3:4" ht="15">
      <c r="C46" s="42" t="s">
        <v>36</v>
      </c>
      <c r="D46" s="42"/>
    </row>
    <row r="47" ht="15.75" customHeight="1">
      <c r="C47" s="43" t="s">
        <v>37</v>
      </c>
    </row>
    <row r="48" spans="3:8" ht="12.75" hidden="1">
      <c r="C48" s="2"/>
      <c r="D48" s="2"/>
      <c r="E48" s="2"/>
      <c r="F48" s="2"/>
      <c r="G48" s="2"/>
      <c r="H48" s="2"/>
    </row>
    <row r="49" spans="3:6" ht="15" customHeight="1">
      <c r="C49" s="42"/>
      <c r="D49" s="44"/>
      <c r="E49" s="44"/>
      <c r="F49" s="44"/>
    </row>
    <row r="50" spans="4:8" ht="12.75">
      <c r="D50" s="45"/>
      <c r="E50" s="45"/>
      <c r="F50" s="45"/>
      <c r="G50" s="45"/>
      <c r="H50" s="45"/>
    </row>
  </sheetData>
  <sheetProtection/>
  <mergeCells count="8">
    <mergeCell ref="C33:I33"/>
    <mergeCell ref="I35:I36"/>
    <mergeCell ref="C21:I21"/>
    <mergeCell ref="C22:I22"/>
    <mergeCell ref="C23:I23"/>
    <mergeCell ref="C24:I24"/>
    <mergeCell ref="C26:I26"/>
    <mergeCell ref="I27:I31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40"/>
  <sheetViews>
    <sheetView tabSelected="1" zoomScaleSheetLayoutView="120" zoomScalePageLayoutView="0" workbookViewId="0" topLeftCell="A17">
      <selection activeCell="A23" sqref="A22:I23"/>
    </sheetView>
  </sheetViews>
  <sheetFormatPr defaultColWidth="9.00390625" defaultRowHeight="12.75"/>
  <cols>
    <col min="1" max="1" width="4.625" style="47" customWidth="1"/>
    <col min="2" max="2" width="12.375" style="47" customWidth="1"/>
    <col min="3" max="3" width="13.25390625" style="47" hidden="1" customWidth="1"/>
    <col min="4" max="4" width="12.125" style="47" customWidth="1"/>
    <col min="5" max="5" width="13.625" style="47" customWidth="1"/>
    <col min="6" max="6" width="13.25390625" style="47" customWidth="1"/>
    <col min="7" max="7" width="14.25390625" style="47" customWidth="1"/>
    <col min="8" max="8" width="15.125" style="47" customWidth="1"/>
    <col min="9" max="9" width="13.75390625" style="47" customWidth="1"/>
    <col min="10" max="16384" width="9.125" style="47" customWidth="1"/>
  </cols>
  <sheetData>
    <row r="13" spans="1:9" ht="15">
      <c r="A13" s="46" t="s">
        <v>38</v>
      </c>
      <c r="B13" s="46"/>
      <c r="C13" s="46"/>
      <c r="D13" s="46"/>
      <c r="E13" s="46"/>
      <c r="F13" s="46"/>
      <c r="G13" s="46"/>
      <c r="H13" s="46"/>
      <c r="I13" s="46"/>
    </row>
    <row r="14" spans="1:9" ht="15">
      <c r="A14" s="46" t="s">
        <v>39</v>
      </c>
      <c r="B14" s="46"/>
      <c r="C14" s="46"/>
      <c r="D14" s="46"/>
      <c r="E14" s="46"/>
      <c r="F14" s="46"/>
      <c r="G14" s="46"/>
      <c r="H14" s="46"/>
      <c r="I14" s="46"/>
    </row>
    <row r="15" spans="1:9" ht="15">
      <c r="A15" s="46" t="s">
        <v>40</v>
      </c>
      <c r="B15" s="46"/>
      <c r="C15" s="46"/>
      <c r="D15" s="46"/>
      <c r="E15" s="46"/>
      <c r="F15" s="46"/>
      <c r="G15" s="46"/>
      <c r="H15" s="46"/>
      <c r="I15" s="46"/>
    </row>
    <row r="16" spans="1:9" ht="60">
      <c r="A16" s="48" t="s">
        <v>41</v>
      </c>
      <c r="B16" s="48" t="s">
        <v>42</v>
      </c>
      <c r="C16" s="48" t="s">
        <v>43</v>
      </c>
      <c r="D16" s="48" t="s">
        <v>44</v>
      </c>
      <c r="E16" s="48" t="s">
        <v>45</v>
      </c>
      <c r="F16" s="49" t="s">
        <v>46</v>
      </c>
      <c r="G16" s="49" t="s">
        <v>47</v>
      </c>
      <c r="H16" s="48" t="s">
        <v>48</v>
      </c>
      <c r="I16" s="48" t="s">
        <v>49</v>
      </c>
    </row>
    <row r="17" spans="1:9" ht="15">
      <c r="A17" s="50" t="s">
        <v>50</v>
      </c>
      <c r="B17" s="51">
        <v>-19.37106</v>
      </c>
      <c r="C17" s="51"/>
      <c r="D17" s="51">
        <v>29.56872</v>
      </c>
      <c r="E17" s="51">
        <v>29.92234</v>
      </c>
      <c r="F17" s="51">
        <v>0</v>
      </c>
      <c r="G17" s="51">
        <v>1.51984</v>
      </c>
      <c r="H17" s="51">
        <v>0.90976</v>
      </c>
      <c r="I17" s="51">
        <f>B17+D17+F17-G17</f>
        <v>8.677819999999999</v>
      </c>
    </row>
    <row r="19" ht="15">
      <c r="A19" s="47" t="s">
        <v>51</v>
      </c>
    </row>
    <row r="20" spans="1:6" ht="15">
      <c r="A20" s="47" t="s">
        <v>52</v>
      </c>
      <c r="D20" s="52"/>
      <c r="E20" s="52"/>
      <c r="F20" s="52"/>
    </row>
    <row r="21" spans="1:6" ht="15">
      <c r="A21" s="47" t="s">
        <v>53</v>
      </c>
      <c r="D21" s="52"/>
      <c r="E21" s="52"/>
      <c r="F21" s="52"/>
    </row>
    <row r="23" spans="1:9" ht="15">
      <c r="A23" s="53" t="s">
        <v>54</v>
      </c>
      <c r="B23" s="53"/>
      <c r="C23" s="53"/>
      <c r="D23" s="53"/>
      <c r="E23" s="53"/>
      <c r="F23" s="53"/>
      <c r="G23" s="53"/>
      <c r="H23" s="53"/>
      <c r="I23" s="53"/>
    </row>
    <row r="24" spans="1:9" ht="15">
      <c r="A24" s="54" t="s">
        <v>50</v>
      </c>
      <c r="B24" s="55"/>
      <c r="C24" s="56"/>
      <c r="D24" s="57"/>
      <c r="E24" s="58"/>
      <c r="F24" s="59" t="s">
        <v>55</v>
      </c>
      <c r="G24" s="60"/>
      <c r="H24" s="61" t="s">
        <v>56</v>
      </c>
      <c r="I24" s="62"/>
    </row>
    <row r="25" spans="1:9" ht="36.75">
      <c r="A25" s="54"/>
      <c r="B25" s="63" t="s">
        <v>57</v>
      </c>
      <c r="C25" s="64"/>
      <c r="D25" s="65" t="s">
        <v>58</v>
      </c>
      <c r="E25" s="66"/>
      <c r="F25" s="67" t="s">
        <v>59</v>
      </c>
      <c r="G25" s="67" t="s">
        <v>60</v>
      </c>
      <c r="H25" s="68" t="s">
        <v>61</v>
      </c>
      <c r="I25" s="69" t="s">
        <v>62</v>
      </c>
    </row>
    <row r="26" spans="1:9" ht="15">
      <c r="A26" s="54"/>
      <c r="B26" s="70" t="s">
        <v>63</v>
      </c>
      <c r="C26" s="54"/>
      <c r="D26" s="71" t="s">
        <v>64</v>
      </c>
      <c r="E26" s="71"/>
      <c r="F26" s="72"/>
      <c r="G26" s="73">
        <f>H26+I26</f>
        <v>327.78</v>
      </c>
      <c r="H26" s="73">
        <v>32.88</v>
      </c>
      <c r="I26" s="73">
        <v>294.9</v>
      </c>
    </row>
    <row r="27" spans="1:9" ht="15">
      <c r="A27" s="54"/>
      <c r="B27" s="70" t="s">
        <v>65</v>
      </c>
      <c r="C27" s="54"/>
      <c r="D27" s="74"/>
      <c r="E27" s="74"/>
      <c r="F27" s="75"/>
      <c r="G27" s="73">
        <f>H27+I27</f>
        <v>0</v>
      </c>
      <c r="H27" s="73"/>
      <c r="I27" s="73"/>
    </row>
    <row r="28" spans="1:9" ht="15">
      <c r="A28" s="54"/>
      <c r="B28" s="72"/>
      <c r="C28" s="54"/>
      <c r="D28" s="74"/>
      <c r="E28" s="74"/>
      <c r="F28" s="75"/>
      <c r="G28" s="73">
        <f>H28+I28</f>
        <v>0</v>
      </c>
      <c r="H28" s="73"/>
      <c r="I28" s="73"/>
    </row>
    <row r="29" spans="1:9" ht="15">
      <c r="A29" s="54"/>
      <c r="B29" s="76" t="s">
        <v>66</v>
      </c>
      <c r="C29" s="54"/>
      <c r="D29" s="54"/>
      <c r="E29" s="54"/>
      <c r="F29" s="54"/>
      <c r="G29" s="77">
        <f>SUM(G26:G28)</f>
        <v>327.78</v>
      </c>
      <c r="H29" s="77">
        <f>SUM(H26:H28)</f>
        <v>32.88</v>
      </c>
      <c r="I29" s="77">
        <f>SUM(I26:I28)</f>
        <v>294.9</v>
      </c>
    </row>
    <row r="31" spans="1:6" ht="15">
      <c r="A31" s="47" t="s">
        <v>67</v>
      </c>
      <c r="B31" s="78" t="s">
        <v>68</v>
      </c>
      <c r="C31" s="79"/>
      <c r="D31" s="79"/>
      <c r="E31" s="79"/>
      <c r="F31" s="80">
        <v>0</v>
      </c>
    </row>
    <row r="32" spans="2:6" ht="15">
      <c r="B32" s="78" t="s">
        <v>69</v>
      </c>
      <c r="C32" s="79"/>
      <c r="D32" s="79"/>
      <c r="E32" s="79"/>
      <c r="F32" s="81">
        <v>10939.6</v>
      </c>
    </row>
    <row r="33" spans="2:6" ht="15">
      <c r="B33" s="78" t="s">
        <v>70</v>
      </c>
      <c r="C33" s="79"/>
      <c r="D33" s="79"/>
      <c r="E33" s="79"/>
      <c r="F33" s="81">
        <v>9929.85</v>
      </c>
    </row>
    <row r="34" spans="2:6" ht="15">
      <c r="B34" s="78" t="s">
        <v>71</v>
      </c>
      <c r="C34" s="79"/>
      <c r="D34" s="79"/>
      <c r="E34" s="79"/>
      <c r="F34" s="81" t="s">
        <v>72</v>
      </c>
    </row>
    <row r="35" spans="2:6" ht="15">
      <c r="B35" s="78" t="s">
        <v>73</v>
      </c>
      <c r="C35" s="79"/>
      <c r="D35" s="79"/>
      <c r="E35" s="79"/>
      <c r="F35" s="80">
        <f>F31+F32-F33</f>
        <v>1009.75</v>
      </c>
    </row>
    <row r="36" spans="2:7" ht="15">
      <c r="B36" s="52"/>
      <c r="C36" s="52"/>
      <c r="D36" s="52"/>
      <c r="E36" s="52"/>
      <c r="F36" s="52"/>
      <c r="G36" s="52"/>
    </row>
    <row r="37" spans="1:7" ht="15">
      <c r="A37" s="47" t="s">
        <v>74</v>
      </c>
      <c r="B37" s="78" t="s">
        <v>75</v>
      </c>
      <c r="C37" s="79"/>
      <c r="D37" s="79"/>
      <c r="E37" s="79"/>
      <c r="F37" s="79"/>
      <c r="G37" s="80">
        <v>5501.43</v>
      </c>
    </row>
    <row r="38" spans="2:7" ht="15">
      <c r="B38" s="78" t="s">
        <v>76</v>
      </c>
      <c r="C38" s="79"/>
      <c r="D38" s="79"/>
      <c r="E38" s="79"/>
      <c r="F38" s="79"/>
      <c r="G38" s="81">
        <v>10939.6</v>
      </c>
    </row>
    <row r="39" spans="2:7" ht="15">
      <c r="B39" s="82" t="s">
        <v>77</v>
      </c>
      <c r="C39" s="79"/>
      <c r="D39" s="79"/>
      <c r="E39" s="79"/>
      <c r="F39" s="79"/>
      <c r="G39" s="81">
        <v>32880</v>
      </c>
    </row>
    <row r="40" spans="2:7" ht="15">
      <c r="B40" s="83" t="s">
        <v>78</v>
      </c>
      <c r="C40" s="84"/>
      <c r="D40" s="84"/>
      <c r="E40" s="84"/>
      <c r="F40" s="84"/>
      <c r="G40" s="80">
        <f>G37+G38-G39</f>
        <v>-16438.97</v>
      </c>
    </row>
  </sheetData>
  <sheetProtection/>
  <mergeCells count="9">
    <mergeCell ref="D26:E26"/>
    <mergeCell ref="D27:E27"/>
    <mergeCell ref="D28:E28"/>
    <mergeCell ref="A13:I13"/>
    <mergeCell ref="A14:I14"/>
    <mergeCell ref="A15:I15"/>
    <mergeCell ref="A23:I23"/>
    <mergeCell ref="H24:I24"/>
    <mergeCell ref="D25:E2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2017-04-24T18:41:23Z</dcterms:created>
  <dcterms:modified xsi:type="dcterms:W3CDTF">2017-04-24T18:41:57Z</dcterms:modified>
  <cp:category/>
  <cp:version/>
  <cp:contentType/>
  <cp:contentStatus/>
</cp:coreProperties>
</file>