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<sst xmlns="http://schemas.openxmlformats.org/spreadsheetml/2006/main" count="70" uniqueCount="63">
  <si>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</si>
  <si>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</si>
  <si>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</si>
  <si>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5/4 по ул. Кленовая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</si>
  <si>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</si>
  <si>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</si>
  <si>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</si>
  <si>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</si>
  <si>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</si>
  <si>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</si>
  <si>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</si>
  <si>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</si>
  <si>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</si>
  <si>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</si>
  <si>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</si>
  <si>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</si>
  <si>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</si>
  <si>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</si>
  <si>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</si>
  <si>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</si>
  <si>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</si>
  <si>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</si>
  <si>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Н/2009-81 от 01.07.2009г.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</si>
  <si>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</si>
  <si>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</si>
  <si>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</si>
  <si>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</si>
  <si>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</si>
  <si>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</si>
  <si>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</si>
  <si>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</si>
  <si>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</si>
  <si>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</si>
  <si>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</si>
  <si>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</si>
  <si>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</si>
  <si>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</si>
  <si>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2160,00 руб., от  ООО " Перспектива" 5600.00руб</t>
  </si>
  <si>
    <t>ЦИТ "Домашние сети",              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</si>
  <si>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</si>
  <si>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</si>
  <si>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</si>
  <si>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</si>
  <si>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</si>
  <si>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5/4 по ул. Кленовая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</si>
  <si>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</si>
  <si>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</si>
  <si>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</si>
  <si>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</si>
  <si>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</si>
  <si>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</si>
  <si>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</si>
  <si>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</si>
  <si>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</si>
  <si>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</si>
  <si>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75.14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</si>
  <si>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кровли - 0.12 т.р.</t>
  </si>
  <si>
    <t>герметизация швов - 58,5 т.р.</t>
  </si>
  <si>
    <t>аварийное обслуживание - 5.14 т.р.</t>
  </si>
  <si>
    <t>работы по электрике - 1.36 т.р.</t>
  </si>
  <si>
    <t>подвал, ремонт систем ХВС, ГВС,  канализации - 4.07 т.р.</t>
  </si>
  <si>
    <t>установка дверных табличек, навесного замка, изготовление и установка перил - 4.07 т.р.</t>
  </si>
  <si>
    <t>прочее - 1.88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</si>
</sst>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zoomScalePageLayoutView="0" workbookViewId="0" topLeftCell="E27">
      <selection activeCell="I46" sqref="I4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25390625" style="33" customWidth="1"/>
    <col min="4" max="4" width="13.1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375" style="33" customWidth="1"/>
    <col min="9" max="9" width="24.875" style="33" customWidth="1"/>
    <col min="10" max="10" width="0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50" t="s">
        <v>1</v>
      </c>
      <c r="D21" s="50"/>
      <c r="E21" s="50"/>
      <c r="F21" s="50"/>
      <c r="G21" s="50"/>
      <c r="H21" s="50"/>
      <c r="I21" s="50"/>
    </row>
    <row r="22" spans="3:9" ht="12.75">
      <c r="C22" s="51" t="s">
        <v>2</v>
      </c>
      <c r="D22" s="51"/>
      <c r="E22" s="51"/>
      <c r="F22" s="51"/>
      <c r="G22" s="51"/>
      <c r="H22" s="51"/>
      <c r="I22" s="51"/>
    </row>
    <row r="23" spans="3:9" ht="12.75">
      <c r="C23" s="51" t="s">
        <v>3</v>
      </c>
      <c r="D23" s="51"/>
      <c r="E23" s="51"/>
      <c r="F23" s="51"/>
      <c r="G23" s="51"/>
      <c r="H23" s="51"/>
      <c r="I23" s="51"/>
    </row>
    <row r="24" spans="3:9" ht="6" customHeight="1" thickBot="1">
      <c r="C24" s="52"/>
      <c r="D24" s="52"/>
      <c r="E24" s="52"/>
      <c r="F24" s="52"/>
      <c r="G24" s="52"/>
      <c r="H24" s="52"/>
      <c r="I24" s="52"/>
    </row>
    <row r="25" spans="3:9" ht="51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53" t="s">
        <v>11</v>
      </c>
      <c r="D26" s="43"/>
      <c r="E26" s="43"/>
      <c r="F26" s="43"/>
      <c r="G26" s="43"/>
      <c r="H26" s="43"/>
      <c r="I26" s="54"/>
    </row>
    <row r="27" spans="3:11" ht="13.5" customHeight="1" thickBot="1">
      <c r="C27" s="12" t="s">
        <v>12</v>
      </c>
      <c r="D27" s="13">
        <v>275774.70999999996</v>
      </c>
      <c r="E27" s="14">
        <v>1318294.9</v>
      </c>
      <c r="F27" s="14">
        <f>26897.31+1177342.64</f>
        <v>1204239.95</v>
      </c>
      <c r="G27" s="14">
        <v>1323427.58</v>
      </c>
      <c r="H27" s="14">
        <f>+D27+E27-F27</f>
        <v>389829.6599999999</v>
      </c>
      <c r="I27" s="55" t="s">
        <v>13</v>
      </c>
      <c r="K27" s="15">
        <f>234239.84+155589.82</f>
        <v>389829.66000000003</v>
      </c>
    </row>
    <row r="28" spans="3:11" ht="13.5" customHeight="1" thickBot="1">
      <c r="C28" s="12" t="s">
        <v>14</v>
      </c>
      <c r="D28" s="13">
        <v>187233.75</v>
      </c>
      <c r="E28" s="16">
        <f>398236.2-11759.72-1588.72</f>
        <v>384887.76000000007</v>
      </c>
      <c r="F28" s="16">
        <f>320443.07+31267.83</f>
        <v>351710.9</v>
      </c>
      <c r="G28" s="14">
        <v>338973.86</v>
      </c>
      <c r="H28" s="14">
        <f>+D28+E28-F28</f>
        <v>220410.61</v>
      </c>
      <c r="I28" s="56"/>
      <c r="K28" s="15">
        <f>94173.45-666.29+126903.45</f>
        <v>220410.61</v>
      </c>
    </row>
    <row r="29" spans="3:11" ht="13.5" customHeight="1" thickBot="1">
      <c r="C29" s="12" t="s">
        <v>15</v>
      </c>
      <c r="D29" s="13">
        <v>55156.449999999924</v>
      </c>
      <c r="E29" s="16">
        <f>251434.73-12116.73-13769.06</f>
        <v>225548.94</v>
      </c>
      <c r="F29" s="16">
        <f>206.4+210492.99+1781.74</f>
        <v>212481.12999999998</v>
      </c>
      <c r="G29" s="14">
        <v>208027.37</v>
      </c>
      <c r="H29" s="14">
        <f>+D29+E29-F29</f>
        <v>68224.25999999992</v>
      </c>
      <c r="I29" s="56"/>
      <c r="K29" s="2">
        <f>16685.97+49650.45+1887.84</f>
        <v>68224.26</v>
      </c>
    </row>
    <row r="30" spans="3:11" ht="13.5" customHeight="1" thickBot="1">
      <c r="C30" s="12" t="s">
        <v>16</v>
      </c>
      <c r="D30" s="13">
        <v>42687.32000000001</v>
      </c>
      <c r="E30" s="16">
        <f>-5019.26+88235.03-321.52-218.67+54904.72-130.07</f>
        <v>137450.22999999998</v>
      </c>
      <c r="F30" s="16">
        <f>720.22+77514.95+3532.8+45718.34</f>
        <v>127486.31</v>
      </c>
      <c r="G30" s="14">
        <v>116713.88</v>
      </c>
      <c r="H30" s="14">
        <f>+D30+E30-F30</f>
        <v>52651.23999999999</v>
      </c>
      <c r="I30" s="56"/>
      <c r="K30" s="2">
        <f>6060.91+19257.94+14186.85+13237.53-91.99</f>
        <v>52651.24</v>
      </c>
    </row>
    <row r="31" spans="3:11" ht="13.5" customHeight="1" thickBot="1">
      <c r="C31" s="12" t="s">
        <v>17</v>
      </c>
      <c r="D31" s="13">
        <v>1498.5299999999997</v>
      </c>
      <c r="E31" s="16">
        <f>1678.37+1019.59</f>
        <v>2697.96</v>
      </c>
      <c r="F31" s="16">
        <f>3.21+131.56+1616.48+1030.79+1.72</f>
        <v>2783.7599999999998</v>
      </c>
      <c r="G31" s="14">
        <f>112.27+4000</f>
        <v>4112.27</v>
      </c>
      <c r="H31" s="14">
        <f>+D31+E31-F31</f>
        <v>1412.73</v>
      </c>
      <c r="I31" s="57"/>
      <c r="K31" s="2">
        <f>31.19+781.97-67.61+152.41+497.94-0.01+16.84</f>
        <v>1412.73</v>
      </c>
    </row>
    <row r="32" spans="3:9" ht="13.5" customHeight="1" thickBot="1">
      <c r="C32" s="12" t="s">
        <v>18</v>
      </c>
      <c r="D32" s="17">
        <f>SUM(D27:D31)</f>
        <v>562350.76</v>
      </c>
      <c r="E32" s="17">
        <f>SUM(E27:E31)</f>
        <v>2068879.7899999998</v>
      </c>
      <c r="F32" s="17">
        <f>SUM(F27:F31)</f>
        <v>1898702.05</v>
      </c>
      <c r="G32" s="17">
        <f>SUM(G27:G31)</f>
        <v>1991254.96</v>
      </c>
      <c r="H32" s="17">
        <f>SUM(H27:H31)</f>
        <v>732528.4999999998</v>
      </c>
      <c r="I32" s="18"/>
    </row>
    <row r="33" spans="3:9" ht="13.5" customHeight="1" thickBot="1">
      <c r="C33" s="43" t="s">
        <v>19</v>
      </c>
      <c r="D33" s="43"/>
      <c r="E33" s="43"/>
      <c r="F33" s="43"/>
      <c r="G33" s="43"/>
      <c r="H33" s="43"/>
      <c r="I33" s="43"/>
    </row>
    <row r="34" spans="3:9" ht="52.5" customHeight="1" thickBot="1">
      <c r="C34" s="19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0" t="s">
        <v>20</v>
      </c>
    </row>
    <row r="35" spans="3:11" ht="24.75" customHeight="1" thickBot="1">
      <c r="C35" s="9" t="s">
        <v>21</v>
      </c>
      <c r="D35" s="21">
        <v>170793.09000000008</v>
      </c>
      <c r="E35" s="22">
        <v>867662.64</v>
      </c>
      <c r="F35" s="22">
        <v>804566.24</v>
      </c>
      <c r="G35" s="22">
        <f>+E35</f>
        <v>867662.64</v>
      </c>
      <c r="H35" s="22">
        <f>+D35+E35-F35</f>
        <v>233889.4900000001</v>
      </c>
      <c r="I35" s="44" t="s">
        <v>22</v>
      </c>
      <c r="J35" s="23">
        <f>170793.09-D35</f>
        <v>0</v>
      </c>
      <c r="K35" s="23">
        <f>233889.49-H35</f>
        <v>0</v>
      </c>
    </row>
    <row r="36" spans="3:9" ht="14.25" customHeight="1" thickBot="1">
      <c r="C36" s="12" t="s">
        <v>23</v>
      </c>
      <c r="D36" s="13">
        <v>36743.53</v>
      </c>
      <c r="E36" s="14">
        <v>179403.84</v>
      </c>
      <c r="F36" s="14">
        <v>166502.21</v>
      </c>
      <c r="G36" s="22">
        <v>75144.93</v>
      </c>
      <c r="H36" s="22">
        <f aca="true" t="shared" si="0" ref="H36:H43">+D36+E36-F36</f>
        <v>49645.16</v>
      </c>
      <c r="I36" s="45"/>
    </row>
    <row r="37" spans="3:9" ht="13.5" customHeight="1" hidden="1" thickBot="1">
      <c r="C37" s="19" t="s">
        <v>24</v>
      </c>
      <c r="D37" s="24">
        <v>0</v>
      </c>
      <c r="E37" s="14"/>
      <c r="F37" s="14"/>
      <c r="G37" s="22"/>
      <c r="H37" s="22">
        <f t="shared" si="0"/>
        <v>0</v>
      </c>
      <c r="I37" s="25"/>
    </row>
    <row r="38" spans="3:9" ht="12.75" customHeight="1" hidden="1" thickBot="1">
      <c r="C38" s="12" t="s">
        <v>25</v>
      </c>
      <c r="D38" s="13">
        <v>0</v>
      </c>
      <c r="E38" s="14"/>
      <c r="F38" s="14"/>
      <c r="G38" s="22"/>
      <c r="H38" s="22">
        <f t="shared" si="0"/>
        <v>0</v>
      </c>
      <c r="I38" s="26" t="s">
        <v>26</v>
      </c>
    </row>
    <row r="39" spans="3:11" ht="27" customHeight="1" thickBot="1">
      <c r="C39" s="12" t="s">
        <v>27</v>
      </c>
      <c r="D39" s="13">
        <v>38213.869999999995</v>
      </c>
      <c r="E39" s="14">
        <f>146377.44+48792.48</f>
        <v>195169.92</v>
      </c>
      <c r="F39" s="14">
        <f>124192.83+54046.9+2671.32</f>
        <v>180911.05000000002</v>
      </c>
      <c r="G39" s="22">
        <v>180802.48</v>
      </c>
      <c r="H39" s="22">
        <f t="shared" si="0"/>
        <v>52472.73999999999</v>
      </c>
      <c r="I39" s="27" t="s">
        <v>28</v>
      </c>
      <c r="J39" s="2">
        <f>19121.48+19092.39</f>
        <v>38213.869999999995</v>
      </c>
      <c r="K39" s="2">
        <f>13837.97+22184.61+16450.16</f>
        <v>52472.740000000005</v>
      </c>
    </row>
    <row r="40" spans="3:9" ht="32.25" customHeight="1" thickBot="1">
      <c r="C40" s="12" t="s">
        <v>29</v>
      </c>
      <c r="D40" s="13">
        <v>1303.8499999999995</v>
      </c>
      <c r="E40" s="16">
        <v>6524.04</v>
      </c>
      <c r="F40" s="16">
        <v>6051.5</v>
      </c>
      <c r="G40" s="22">
        <f>+E40</f>
        <v>6524.04</v>
      </c>
      <c r="H40" s="22">
        <f t="shared" si="0"/>
        <v>1776.3899999999994</v>
      </c>
      <c r="I40" s="27" t="s">
        <v>30</v>
      </c>
    </row>
    <row r="41" spans="3:9" ht="13.5" customHeight="1" thickBot="1">
      <c r="C41" s="19" t="s">
        <v>31</v>
      </c>
      <c r="D41" s="13">
        <v>25368.11</v>
      </c>
      <c r="E41" s="16">
        <v>102340.96</v>
      </c>
      <c r="F41" s="16">
        <v>93580.04</v>
      </c>
      <c r="G41" s="22">
        <f>+E41</f>
        <v>102340.96</v>
      </c>
      <c r="H41" s="22">
        <f t="shared" si="0"/>
        <v>34129.03000000001</v>
      </c>
      <c r="I41" s="26"/>
    </row>
    <row r="42" spans="3:11" ht="13.5" customHeight="1" thickBot="1">
      <c r="C42" s="19" t="s">
        <v>32</v>
      </c>
      <c r="D42" s="13">
        <v>2770.5</v>
      </c>
      <c r="E42" s="16">
        <f>32297.94+16014.01</f>
        <v>48311.95</v>
      </c>
      <c r="F42" s="16">
        <f>18222.09+9031.45</f>
        <v>27253.54</v>
      </c>
      <c r="G42" s="22">
        <f>+E42</f>
        <v>48311.95</v>
      </c>
      <c r="H42" s="22">
        <f t="shared" si="0"/>
        <v>23828.909999999996</v>
      </c>
      <c r="I42" s="26"/>
      <c r="J42" s="15">
        <f>1852.95+917.55</f>
        <v>2770.5</v>
      </c>
      <c r="K42" s="2">
        <f>15928.8+7900.11</f>
        <v>23828.91</v>
      </c>
    </row>
    <row r="43" spans="3:9" ht="13.5" customHeight="1" thickBot="1">
      <c r="C43" s="12" t="s">
        <v>33</v>
      </c>
      <c r="D43" s="13">
        <v>5210.970000000001</v>
      </c>
      <c r="E43" s="16">
        <v>26094.84</v>
      </c>
      <c r="F43" s="16">
        <v>24204.78</v>
      </c>
      <c r="G43" s="22">
        <f>+E43</f>
        <v>26094.84</v>
      </c>
      <c r="H43" s="22">
        <f t="shared" si="0"/>
        <v>7101.0300000000025</v>
      </c>
      <c r="I43" s="27" t="s">
        <v>34</v>
      </c>
    </row>
    <row r="44" spans="3:9" s="28" customFormat="1" ht="13.5" customHeight="1" thickBot="1">
      <c r="C44" s="12" t="s">
        <v>18</v>
      </c>
      <c r="D44" s="17">
        <f>SUM(D35:D43)</f>
        <v>280403.92000000004</v>
      </c>
      <c r="E44" s="17">
        <f>SUM(E35:E43)</f>
        <v>1425508.19</v>
      </c>
      <c r="F44" s="17">
        <f>SUM(F35:F43)</f>
        <v>1303069.36</v>
      </c>
      <c r="G44" s="17">
        <f>SUM(G35:G43)</f>
        <v>1306881.84</v>
      </c>
      <c r="H44" s="17">
        <f>SUM(H35:H43)</f>
        <v>402842.7500000002</v>
      </c>
      <c r="I44" s="25"/>
    </row>
    <row r="45" spans="3:9" ht="13.5" customHeight="1" thickBot="1">
      <c r="C45" s="46" t="s">
        <v>35</v>
      </c>
      <c r="D45" s="46"/>
      <c r="E45" s="46"/>
      <c r="F45" s="46"/>
      <c r="G45" s="46"/>
      <c r="H45" s="46"/>
      <c r="I45" s="46"/>
    </row>
    <row r="46" spans="3:9" ht="28.5" customHeight="1" thickBot="1">
      <c r="C46" s="29" t="s">
        <v>36</v>
      </c>
      <c r="D46" s="47" t="s">
        <v>37</v>
      </c>
      <c r="E46" s="48"/>
      <c r="F46" s="48"/>
      <c r="G46" s="48"/>
      <c r="H46" s="49"/>
      <c r="I46" s="30" t="s">
        <v>38</v>
      </c>
    </row>
    <row r="47" spans="3:8" ht="21" customHeight="1">
      <c r="C47" s="31" t="s">
        <v>39</v>
      </c>
      <c r="D47" s="31"/>
      <c r="E47" s="31"/>
      <c r="F47" s="31"/>
      <c r="G47" s="31"/>
      <c r="H47" s="32">
        <f>+H32+H44</f>
        <v>1135371.25</v>
      </c>
    </row>
    <row r="48" spans="3:4" ht="15" hidden="1">
      <c r="C48" s="34" t="s">
        <v>40</v>
      </c>
      <c r="D48" s="34"/>
    </row>
    <row r="49" ht="12.75" customHeight="1">
      <c r="C49" s="35" t="s">
        <v>41</v>
      </c>
    </row>
    <row r="50" ht="12.75" customHeight="1"/>
    <row r="51" spans="4:6" ht="12.75">
      <c r="D51" s="36"/>
      <c r="E51" s="36"/>
      <c r="F51" s="36"/>
    </row>
  </sheetData>
  <sheetProtection/>
  <mergeCells count="10">
    <mergeCell ref="C33:I33"/>
    <mergeCell ref="I35:I36"/>
    <mergeCell ref="C45:I45"/>
    <mergeCell ref="D46:H46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abSelected="1" zoomScaleSheetLayoutView="120" zoomScalePageLayoutView="0" workbookViewId="0" topLeftCell="A13">
      <selection activeCell="E26" sqref="E26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4.25390625" style="37" customWidth="1"/>
    <col min="10" max="16384" width="9.125" style="37" customWidth="1"/>
  </cols>
  <sheetData>
    <row r="13" spans="1:9" ht="15">
      <c r="A13" s="58" t="s">
        <v>42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43</v>
      </c>
      <c r="B14" s="58"/>
      <c r="C14" s="58"/>
      <c r="D14" s="58"/>
      <c r="E14" s="58"/>
      <c r="F14" s="58"/>
      <c r="G14" s="58"/>
      <c r="H14" s="58"/>
      <c r="I14" s="58"/>
    </row>
    <row r="15" spans="1:9" ht="15">
      <c r="A15" s="58" t="s">
        <v>44</v>
      </c>
      <c r="B15" s="58"/>
      <c r="C15" s="58"/>
      <c r="D15" s="58"/>
      <c r="E15" s="58"/>
      <c r="F15" s="58"/>
      <c r="G15" s="58"/>
      <c r="H15" s="58"/>
      <c r="I15" s="58"/>
    </row>
    <row r="16" spans="1:9" ht="60">
      <c r="A16" s="38" t="s">
        <v>45</v>
      </c>
      <c r="B16" s="38" t="s">
        <v>46</v>
      </c>
      <c r="C16" s="38" t="s">
        <v>47</v>
      </c>
      <c r="D16" s="38" t="s">
        <v>48</v>
      </c>
      <c r="E16" s="38" t="s">
        <v>49</v>
      </c>
      <c r="F16" s="39" t="s">
        <v>50</v>
      </c>
      <c r="G16" s="39" t="s">
        <v>51</v>
      </c>
      <c r="H16" s="38" t="s">
        <v>52</v>
      </c>
      <c r="I16" s="38" t="s">
        <v>53</v>
      </c>
    </row>
    <row r="17" spans="1:9" ht="15">
      <c r="A17" s="40" t="s">
        <v>54</v>
      </c>
      <c r="B17" s="41">
        <v>-88.95944</v>
      </c>
      <c r="C17" s="41"/>
      <c r="D17" s="41">
        <v>179.40384</v>
      </c>
      <c r="E17" s="41">
        <v>166.50221</v>
      </c>
      <c r="F17" s="41">
        <v>7.76</v>
      </c>
      <c r="G17" s="41">
        <v>75.14493</v>
      </c>
      <c r="H17" s="41">
        <v>49.64516</v>
      </c>
      <c r="I17" s="41">
        <f>B17+D17+F17-G17</f>
        <v>23.059470000000005</v>
      </c>
    </row>
    <row r="19" ht="15">
      <c r="A19" s="37" t="s">
        <v>55</v>
      </c>
    </row>
    <row r="20" spans="1:4" ht="15">
      <c r="A20" s="42" t="s">
        <v>56</v>
      </c>
      <c r="B20" s="42"/>
      <c r="C20" s="42"/>
      <c r="D20" s="42"/>
    </row>
    <row r="21" spans="1:4" ht="15">
      <c r="A21" s="42" t="s">
        <v>57</v>
      </c>
      <c r="B21" s="42"/>
      <c r="C21" s="42"/>
      <c r="D21" s="42"/>
    </row>
    <row r="22" spans="1:4" ht="15">
      <c r="A22" s="42" t="s">
        <v>58</v>
      </c>
      <c r="B22" s="42"/>
      <c r="C22" s="42"/>
      <c r="D22" s="42"/>
    </row>
    <row r="23" spans="1:4" ht="15">
      <c r="A23" s="42" t="s">
        <v>59</v>
      </c>
      <c r="B23" s="42"/>
      <c r="C23" s="42"/>
      <c r="D23" s="42"/>
    </row>
    <row r="24" spans="1:4" ht="15">
      <c r="A24" s="42" t="s">
        <v>60</v>
      </c>
      <c r="B24" s="42"/>
      <c r="C24" s="42"/>
      <c r="D24" s="42"/>
    </row>
    <row r="25" spans="1:4" ht="15">
      <c r="A25" s="42" t="s">
        <v>61</v>
      </c>
      <c r="B25" s="42"/>
      <c r="C25" s="42"/>
      <c r="D25" s="42"/>
    </row>
    <row r="26" spans="1:4" ht="15">
      <c r="A26" s="42" t="s">
        <v>62</v>
      </c>
      <c r="B26" s="42"/>
      <c r="C26" s="42"/>
      <c r="D26" s="42"/>
    </row>
    <row r="27" spans="1:4" ht="15">
      <c r="A27" s="42"/>
      <c r="B27" s="42"/>
      <c r="C27" s="42"/>
      <c r="D27" s="42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2017-04-23T19:33:59Z</dcterms:created>
  <dcterms:modified xsi:type="dcterms:W3CDTF">2017-04-24T18:48:04Z</dcterms:modified>
  <cp:category/>
  <cp:version/>
  <cp:contentType/>
  <cp:contentStatus/>
</cp:coreProperties>
</file>