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<sst xmlns="http://schemas.openxmlformats.org/spreadsheetml/2006/main" count="73" uniqueCount="66">
  <si>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</si>
  <si>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</si>
  <si>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</si>
  <si>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</si>
  <si>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</si>
  <si>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</si>
  <si>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</si>
  <si>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</si>
  <si>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</si>
  <si>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</si>
  <si>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</si>
  <si>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</si>
  <si>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</si>
  <si>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</si>
  <si>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</si>
  <si>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</si>
  <si>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</si>
  <si>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</si>
  <si>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</si>
  <si>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</si>
  <si>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</si>
  <si>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</si>
  <si>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</si>
  <si>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</si>
  <si>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</si>
  <si>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</si>
  <si>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</si>
  <si>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</si>
  <si>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</si>
  <si>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</si>
  <si>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</si>
  <si>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</si>
  <si>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</si>
  <si>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</si>
  <si>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</si>
  <si>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</si>
  <si>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</si>
  <si>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</si>
  <si>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</si>
  <si>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Аренда</t>
  </si>
  <si>
    <t xml:space="preserve">Поступило от ГБУЗ ЛО "Сертоловская ГБ" за управление и содержание общедомового имущества, и за сбор ТБО 37442.37 руб. </t>
  </si>
  <si>
    <t>ГБУЗ ЛО "Сертоловская ГБ"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</si>
  <si>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</si>
  <si>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</si>
  <si>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</si>
  <si>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</si>
  <si>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</si>
  <si>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Ларина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</si>
  <si>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</si>
  <si>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</si>
  <si>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</si>
  <si>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</si>
  <si>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</si>
  <si>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</si>
  <si>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</si>
  <si>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</si>
  <si>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</si>
  <si>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</si>
  <si>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147</t>
    </r>
    <r>
      <rPr>
        <b/>
        <sz val="11"/>
        <color indexed="8"/>
        <rFont val="Calibri"/>
        <family val="2"/>
      </rPr>
      <t xml:space="preserve">,01 </t>
    </r>
    <r>
      <rPr>
        <sz val="10"/>
        <rFont val="Arial Cyr"/>
        <family val="0"/>
      </rPr>
      <t>тыс.рублей, в том числе:</t>
    </r>
  </si>
  <si>
    <t>работа автовышки - 6.20 т.р.</t>
  </si>
  <si>
    <t>прочее - 3.15.р.</t>
  </si>
  <si>
    <t>смена стекол - 0.68</t>
  </si>
  <si>
    <t>замена подъездного отопления - 112.88 т.р.</t>
  </si>
  <si>
    <t>демонтаж и установка питерфлоу - 19.32</t>
  </si>
  <si>
    <t>ремонт стен и потолка после протечки, устройство временных защитных ограждений - 2.03</t>
  </si>
  <si>
    <t>смена деталей водосточных труб - 2.75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</si>
</sst>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Alignment="1">
      <alignment horizontal="center"/>
      <protection/>
    </xf>
    <xf numFmtId="0" fontId="33" fillId="0" borderId="0" xfId="52">
      <alignment/>
      <protection/>
    </xf>
    <xf numFmtId="0" fontId="33" fillId="0" borderId="22" xfId="52" applyBorder="1" applyAlignment="1">
      <alignment horizontal="center" vertical="center" wrapText="1"/>
      <protection/>
    </xf>
    <xf numFmtId="0" fontId="33" fillId="0" borderId="22" xfId="52" applyFont="1" applyBorder="1" applyAlignment="1">
      <alignment horizontal="center" vertical="center" wrapText="1"/>
      <protection/>
    </xf>
    <xf numFmtId="0" fontId="41" fillId="0" borderId="22" xfId="52" applyFont="1" applyBorder="1" applyAlignment="1">
      <alignment horizontal="center" vertical="center"/>
      <protection/>
    </xf>
    <xf numFmtId="2" fontId="41" fillId="0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zoomScalePageLayoutView="0" workbookViewId="0" topLeftCell="C35">
      <selection activeCell="C44" sqref="C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49" customWidth="1"/>
    <col min="4" max="4" width="13.125" style="49" customWidth="1"/>
    <col min="5" max="5" width="11.875" style="49" customWidth="1"/>
    <col min="6" max="6" width="13.25390625" style="49" customWidth="1"/>
    <col min="7" max="7" width="11.875" style="49" customWidth="1"/>
    <col min="8" max="8" width="13.25390625" style="49" customWidth="1"/>
    <col min="9" max="9" width="23.125" style="49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9" t="s">
        <v>1</v>
      </c>
      <c r="D17" s="9"/>
      <c r="E17" s="9"/>
      <c r="F17" s="9"/>
      <c r="G17" s="9"/>
      <c r="H17" s="9"/>
      <c r="I17" s="9"/>
    </row>
    <row r="18" spans="3:9" ht="12.75">
      <c r="C18" s="10" t="s">
        <v>2</v>
      </c>
      <c r="D18" s="10"/>
      <c r="E18" s="10"/>
      <c r="F18" s="10"/>
      <c r="G18" s="10"/>
      <c r="H18" s="10"/>
      <c r="I18" s="10"/>
    </row>
    <row r="19" spans="3:9" ht="12.75">
      <c r="C19" s="10" t="s">
        <v>3</v>
      </c>
      <c r="D19" s="10"/>
      <c r="E19" s="10"/>
      <c r="F19" s="10"/>
      <c r="G19" s="10"/>
      <c r="H19" s="10"/>
      <c r="I19" s="10"/>
    </row>
    <row r="20" spans="3:9" ht="6" customHeight="1" thickBot="1">
      <c r="C20" s="11"/>
      <c r="D20" s="11"/>
      <c r="E20" s="11"/>
      <c r="F20" s="11"/>
      <c r="G20" s="11"/>
      <c r="H20" s="11"/>
      <c r="I20" s="11"/>
    </row>
    <row r="21" spans="3:9" ht="51.75" customHeight="1" thickBot="1">
      <c r="C21" s="12" t="s">
        <v>4</v>
      </c>
      <c r="D21" s="13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3" t="s">
        <v>10</v>
      </c>
    </row>
    <row r="22" spans="3:9" ht="13.5" customHeight="1" thickBot="1">
      <c r="C22" s="15" t="s">
        <v>11</v>
      </c>
      <c r="D22" s="16"/>
      <c r="E22" s="16"/>
      <c r="F22" s="16"/>
      <c r="G22" s="16"/>
      <c r="H22" s="16"/>
      <c r="I22" s="17"/>
    </row>
    <row r="23" spans="3:11" ht="13.5" customHeight="1" thickBot="1">
      <c r="C23" s="18" t="s">
        <v>12</v>
      </c>
      <c r="D23" s="19">
        <v>638329.6000000001</v>
      </c>
      <c r="E23" s="20">
        <f>986534.81-248492.6</f>
        <v>738042.2100000001</v>
      </c>
      <c r="F23" s="20">
        <f>796178.52+5248.37+11272.35+25775.26</f>
        <v>838474.5</v>
      </c>
      <c r="G23" s="20">
        <v>858409.81</v>
      </c>
      <c r="H23" s="20">
        <f>+D23+E23-F23</f>
        <v>537897.31</v>
      </c>
      <c r="I23" s="21" t="s">
        <v>13</v>
      </c>
      <c r="K23" s="22">
        <f>168144.23+61589.12+34831.02+273592.71-259.77</f>
        <v>537897.31</v>
      </c>
    </row>
    <row r="24" spans="3:11" ht="13.5" customHeight="1" thickBot="1">
      <c r="C24" s="18" t="s">
        <v>14</v>
      </c>
      <c r="D24" s="19">
        <v>314112.81000000006</v>
      </c>
      <c r="E24" s="23">
        <f>371942.74-12539.86</f>
        <v>359402.88</v>
      </c>
      <c r="F24" s="23">
        <f>7168.85+3866.91+277385.44+26558.02</f>
        <v>314979.22000000003</v>
      </c>
      <c r="G24" s="20">
        <v>355585.75</v>
      </c>
      <c r="H24" s="20">
        <f>+D24+E24-F24</f>
        <v>358536.47000000003</v>
      </c>
      <c r="I24" s="24"/>
      <c r="K24" s="22">
        <f>26547.42+31123.4+168708.72-972.32+133129.25</f>
        <v>358536.47</v>
      </c>
    </row>
    <row r="25" spans="3:11" ht="13.5" customHeight="1" thickBot="1">
      <c r="C25" s="18" t="s">
        <v>15</v>
      </c>
      <c r="D25" s="19">
        <v>156801.50000000003</v>
      </c>
      <c r="E25" s="23">
        <f>200045.07-3112.1</f>
        <v>196932.97</v>
      </c>
      <c r="F25" s="23">
        <f>13913.95+161649.91+3822.28</f>
        <v>179386.14</v>
      </c>
      <c r="G25" s="20">
        <v>197541.12</v>
      </c>
      <c r="H25" s="20">
        <f>+D25+E25-F25</f>
        <v>174348.33000000002</v>
      </c>
      <c r="I25" s="24"/>
      <c r="K25" s="22">
        <f>13977.48+76796.29-189.88+83764.44</f>
        <v>174348.33</v>
      </c>
    </row>
    <row r="26" spans="3:11" ht="13.5" customHeight="1" thickBot="1">
      <c r="C26" s="18" t="s">
        <v>16</v>
      </c>
      <c r="D26" s="19">
        <v>101470.21000000002</v>
      </c>
      <c r="E26" s="23">
        <f>51274.53-452.14-64.59+70200.58-270.25</f>
        <v>120688.13</v>
      </c>
      <c r="F26" s="23">
        <f>901.09+41226.15+3252.08+59510.53+4805.3</f>
        <v>109695.15000000001</v>
      </c>
      <c r="G26" s="20">
        <v>116462.16</v>
      </c>
      <c r="H26" s="20">
        <f>+D26+E26-F26</f>
        <v>112463.19000000002</v>
      </c>
      <c r="I26" s="24"/>
      <c r="K26" s="22">
        <f>3349.54+30684.11-365.89+16601.69+33201.95-66.62+29058.41</f>
        <v>112463.19</v>
      </c>
    </row>
    <row r="27" spans="3:11" ht="13.5" customHeight="1" thickBot="1">
      <c r="C27" s="18" t="s">
        <v>17</v>
      </c>
      <c r="D27" s="19">
        <v>-10087.25</v>
      </c>
      <c r="E27" s="23">
        <f>13718.06+2521.77-1540.43-136.11</f>
        <v>14563.289999999999</v>
      </c>
      <c r="F27" s="23">
        <f>12.58+1.36+0.4+11507.52+649.13+4.4</f>
        <v>12175.39</v>
      </c>
      <c r="G27" s="20">
        <f>5069.87+1268.18+20000</f>
        <v>26338.05</v>
      </c>
      <c r="H27" s="20">
        <f>+D27+E27-F27</f>
        <v>-7699.35</v>
      </c>
      <c r="I27" s="25"/>
      <c r="K27" s="2">
        <f>73.29+7.9+2.1+2454.46-0.04+151.1-10401.8+13.64</f>
        <v>-7699.349999999999</v>
      </c>
    </row>
    <row r="28" spans="3:9" ht="13.5" customHeight="1" thickBot="1">
      <c r="C28" s="18" t="s">
        <v>18</v>
      </c>
      <c r="D28" s="26">
        <f>SUM(D23:D27)</f>
        <v>1200626.87</v>
      </c>
      <c r="E28" s="26">
        <f>SUM(E23:E27)</f>
        <v>1429629.48</v>
      </c>
      <c r="F28" s="26">
        <f>SUM(F23:F27)</f>
        <v>1454710.3999999997</v>
      </c>
      <c r="G28" s="26">
        <f>SUM(G23:G27)</f>
        <v>1554336.8900000001</v>
      </c>
      <c r="H28" s="26">
        <f>SUM(H23:H27)</f>
        <v>1175545.95</v>
      </c>
      <c r="I28" s="27"/>
    </row>
    <row r="29" spans="3:9" ht="13.5" customHeight="1" thickBot="1">
      <c r="C29" s="16" t="s">
        <v>19</v>
      </c>
      <c r="D29" s="16"/>
      <c r="E29" s="16"/>
      <c r="F29" s="16"/>
      <c r="G29" s="16"/>
      <c r="H29" s="16"/>
      <c r="I29" s="16"/>
    </row>
    <row r="30" spans="3:9" ht="51.75" customHeight="1" thickBot="1">
      <c r="C30" s="28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29" t="s">
        <v>20</v>
      </c>
    </row>
    <row r="31" spans="3:11" ht="24" customHeight="1" thickBot="1">
      <c r="C31" s="12" t="s">
        <v>21</v>
      </c>
      <c r="D31" s="30">
        <v>255107.01</v>
      </c>
      <c r="E31" s="31">
        <f>416.8+1315.49+394577.64</f>
        <v>396309.93</v>
      </c>
      <c r="F31" s="31">
        <f>320.61+977.93+382413.86</f>
        <v>383712.39999999997</v>
      </c>
      <c r="G31" s="31">
        <f>+E31</f>
        <v>396309.93</v>
      </c>
      <c r="H31" s="31">
        <f aca="true" t="shared" si="0" ref="H31:H39">+D31+E31-F31</f>
        <v>267704.54</v>
      </c>
      <c r="I31" s="32" t="s">
        <v>22</v>
      </c>
      <c r="J31" s="33">
        <f>25.98+9.41+258521.59-3449.97-D31</f>
        <v>0</v>
      </c>
      <c r="K31" s="33">
        <f>267309.44-74.04+364.1-0.56+105.72-0.12-H31</f>
        <v>0</v>
      </c>
    </row>
    <row r="32" spans="3:10" ht="14.25" customHeight="1" thickBot="1">
      <c r="C32" s="18" t="s">
        <v>23</v>
      </c>
      <c r="D32" s="19">
        <v>63500.42000000001</v>
      </c>
      <c r="E32" s="20">
        <f>82870.88-895.62</f>
        <v>81975.26000000001</v>
      </c>
      <c r="F32" s="20">
        <v>81208.19</v>
      </c>
      <c r="G32" s="31">
        <v>147013.6</v>
      </c>
      <c r="H32" s="31">
        <f t="shared" si="0"/>
        <v>64267.49000000002</v>
      </c>
      <c r="I32" s="34"/>
      <c r="J32" s="33">
        <f>64283.15-15.66</f>
        <v>64267.49</v>
      </c>
    </row>
    <row r="33" spans="3:9" ht="13.5" customHeight="1" thickBot="1">
      <c r="C33" s="28" t="s">
        <v>24</v>
      </c>
      <c r="D33" s="35">
        <v>16807.899999999998</v>
      </c>
      <c r="E33" s="20"/>
      <c r="F33" s="20">
        <v>4725.11</v>
      </c>
      <c r="G33" s="31"/>
      <c r="H33" s="31">
        <f t="shared" si="0"/>
        <v>12082.789999999997</v>
      </c>
      <c r="I33" s="36"/>
    </row>
    <row r="34" spans="3:9" ht="12.75" customHeight="1" hidden="1" thickBot="1">
      <c r="C34" s="18" t="s">
        <v>25</v>
      </c>
      <c r="D34" s="19">
        <v>0</v>
      </c>
      <c r="E34" s="20"/>
      <c r="F34" s="20"/>
      <c r="G34" s="31"/>
      <c r="H34" s="31">
        <f t="shared" si="0"/>
        <v>0</v>
      </c>
      <c r="I34" s="37" t="s">
        <v>26</v>
      </c>
    </row>
    <row r="35" spans="3:11" ht="27" customHeight="1" thickBot="1">
      <c r="C35" s="18" t="s">
        <v>27</v>
      </c>
      <c r="D35" s="19">
        <v>57005.34000000001</v>
      </c>
      <c r="E35" s="20">
        <f>69039.57+21129.75-974.33</f>
        <v>89194.99</v>
      </c>
      <c r="F35" s="20">
        <f>5615.36+55099.71+26143.91</f>
        <v>86858.98</v>
      </c>
      <c r="G35" s="31">
        <v>110532.3</v>
      </c>
      <c r="H35" s="31">
        <f t="shared" si="0"/>
        <v>59341.35000000002</v>
      </c>
      <c r="I35" s="38" t="s">
        <v>28</v>
      </c>
      <c r="J35" s="2">
        <f>17455.51-776.01+40325.84</f>
        <v>57005.34</v>
      </c>
      <c r="K35" s="2">
        <f>34710.48+13956.9-17.04+10691.01</f>
        <v>59341.350000000006</v>
      </c>
    </row>
    <row r="36" spans="3:10" ht="28.5" customHeight="1" thickBot="1">
      <c r="C36" s="18" t="s">
        <v>29</v>
      </c>
      <c r="D36" s="19">
        <v>4815.52</v>
      </c>
      <c r="E36" s="23">
        <v>7298.2</v>
      </c>
      <c r="F36" s="23">
        <v>7073.48</v>
      </c>
      <c r="G36" s="31">
        <f>+E36</f>
        <v>7298.2</v>
      </c>
      <c r="H36" s="31">
        <f t="shared" si="0"/>
        <v>5040.240000000002</v>
      </c>
      <c r="I36" s="38" t="s">
        <v>30</v>
      </c>
      <c r="J36" s="2">
        <f>5041.62-1.38</f>
        <v>5040.24</v>
      </c>
    </row>
    <row r="37" spans="3:10" ht="13.5" customHeight="1" thickBot="1">
      <c r="C37" s="28" t="s">
        <v>31</v>
      </c>
      <c r="D37" s="19">
        <v>41578.829999999994</v>
      </c>
      <c r="E37" s="23">
        <v>69282.72</v>
      </c>
      <c r="F37" s="23">
        <v>64333.92</v>
      </c>
      <c r="G37" s="31">
        <f>+E37</f>
        <v>69282.72</v>
      </c>
      <c r="H37" s="31">
        <f t="shared" si="0"/>
        <v>46527.62999999999</v>
      </c>
      <c r="I37" s="37"/>
      <c r="J37" s="2">
        <f>46538.91-11.28</f>
        <v>46527.630000000005</v>
      </c>
    </row>
    <row r="38" spans="3:11" ht="13.5" customHeight="1" thickBot="1">
      <c r="C38" s="28" t="s">
        <v>32</v>
      </c>
      <c r="D38" s="19">
        <v>8798.7</v>
      </c>
      <c r="E38" s="23">
        <f>89652.4+44448.52</f>
        <v>134100.91999999998</v>
      </c>
      <c r="F38" s="23">
        <f>35010.8+70630.49</f>
        <v>105641.29000000001</v>
      </c>
      <c r="G38" s="31">
        <f>+E38</f>
        <v>134100.91999999998</v>
      </c>
      <c r="H38" s="31">
        <f t="shared" si="0"/>
        <v>37258.32999999999</v>
      </c>
      <c r="I38" s="37"/>
      <c r="J38" s="2">
        <f>5884.7+2914</f>
        <v>8798.7</v>
      </c>
      <c r="K38" s="2">
        <f>24906.61+12351.72</f>
        <v>37258.33</v>
      </c>
    </row>
    <row r="39" spans="3:10" ht="13.5" customHeight="1" thickBot="1">
      <c r="C39" s="18" t="s">
        <v>33</v>
      </c>
      <c r="D39" s="19">
        <v>16941.86</v>
      </c>
      <c r="E39" s="23">
        <v>39003.08</v>
      </c>
      <c r="F39" s="23">
        <v>36711.45</v>
      </c>
      <c r="G39" s="31">
        <f>+E39</f>
        <v>39003.08</v>
      </c>
      <c r="H39" s="31">
        <f t="shared" si="0"/>
        <v>19233.490000000005</v>
      </c>
      <c r="I39" s="38" t="s">
        <v>34</v>
      </c>
      <c r="J39" s="2">
        <f>19240.87-7.38</f>
        <v>19233.489999999998</v>
      </c>
    </row>
    <row r="40" spans="3:9" s="39" customFormat="1" ht="13.5" customHeight="1" thickBot="1">
      <c r="C40" s="18" t="s">
        <v>18</v>
      </c>
      <c r="D40" s="26">
        <f>SUM(D31:D39)</f>
        <v>464555.58000000013</v>
      </c>
      <c r="E40" s="26">
        <f>SUM(E31:E39)</f>
        <v>817165.1</v>
      </c>
      <c r="F40" s="26">
        <f>SUM(F31:F39)</f>
        <v>770264.82</v>
      </c>
      <c r="G40" s="26">
        <f>SUM(G31:G39)</f>
        <v>903540.7499999999</v>
      </c>
      <c r="H40" s="26">
        <f>SUM(H31:H39)</f>
        <v>511455.86</v>
      </c>
      <c r="I40" s="36"/>
    </row>
    <row r="41" spans="3:9" ht="13.5" customHeight="1" thickBot="1">
      <c r="C41" s="40" t="s">
        <v>35</v>
      </c>
      <c r="D41" s="40"/>
      <c r="E41" s="40"/>
      <c r="F41" s="40"/>
      <c r="G41" s="40"/>
      <c r="H41" s="40"/>
      <c r="I41" s="40"/>
    </row>
    <row r="42" spans="3:9" ht="28.5" customHeight="1" thickBot="1">
      <c r="C42" s="41" t="s">
        <v>36</v>
      </c>
      <c r="D42" s="42" t="s">
        <v>37</v>
      </c>
      <c r="E42" s="43"/>
      <c r="F42" s="43"/>
      <c r="G42" s="43"/>
      <c r="H42" s="44"/>
      <c r="I42" s="45" t="s">
        <v>38</v>
      </c>
    </row>
    <row r="43" spans="3:9" ht="26.25" customHeight="1" thickBot="1">
      <c r="C43" s="41" t="s">
        <v>39</v>
      </c>
      <c r="D43" s="42" t="s">
        <v>40</v>
      </c>
      <c r="E43" s="43"/>
      <c r="F43" s="43"/>
      <c r="G43" s="43"/>
      <c r="H43" s="44"/>
      <c r="I43" s="46" t="s">
        <v>41</v>
      </c>
    </row>
    <row r="44" spans="3:8" ht="20.25" customHeight="1">
      <c r="C44" s="47" t="s">
        <v>42</v>
      </c>
      <c r="D44" s="47"/>
      <c r="E44" s="47"/>
      <c r="F44" s="47"/>
      <c r="G44" s="47"/>
      <c r="H44" s="48">
        <f>+H28+H40</f>
        <v>1687001.81</v>
      </c>
    </row>
    <row r="45" spans="3:4" ht="15">
      <c r="C45" s="50" t="s">
        <v>43</v>
      </c>
      <c r="D45" s="50"/>
    </row>
    <row r="46" ht="12.75" customHeight="1">
      <c r="C46" s="51" t="s">
        <v>44</v>
      </c>
    </row>
    <row r="47" spans="3:8" ht="12.75">
      <c r="C47" s="2"/>
      <c r="D47" s="2"/>
      <c r="E47" s="2"/>
      <c r="F47" s="2"/>
      <c r="G47" s="2"/>
      <c r="H47" s="2"/>
    </row>
    <row r="48" spans="4:8" ht="12.75">
      <c r="D48" s="52"/>
      <c r="E48" s="52"/>
      <c r="F48" s="52"/>
      <c r="G48" s="52"/>
      <c r="H48" s="52"/>
    </row>
    <row r="50" spans="4:8" ht="12.75">
      <c r="D50" s="52"/>
      <c r="E50" s="52"/>
      <c r="F50" s="52"/>
      <c r="G50" s="52"/>
      <c r="H50" s="52"/>
    </row>
  </sheetData>
  <sheetProtection/>
  <mergeCells count="11">
    <mergeCell ref="C29:I29"/>
    <mergeCell ref="I31:I32"/>
    <mergeCell ref="C41:I41"/>
    <mergeCell ref="D42:H42"/>
    <mergeCell ref="D43:H43"/>
    <mergeCell ref="C17:I17"/>
    <mergeCell ref="C18:I18"/>
    <mergeCell ref="C19:I19"/>
    <mergeCell ref="C20:I20"/>
    <mergeCell ref="C22:I22"/>
    <mergeCell ref="I23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">
      <selection activeCell="G24" sqref="G24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875" style="54" customWidth="1"/>
    <col min="10" max="16384" width="9.125" style="54" customWidth="1"/>
  </cols>
  <sheetData>
    <row r="13" spans="1:9" ht="15">
      <c r="A13" s="53" t="s">
        <v>45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46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47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48</v>
      </c>
      <c r="B16" s="55" t="s">
        <v>49</v>
      </c>
      <c r="C16" s="55" t="s">
        <v>50</v>
      </c>
      <c r="D16" s="55" t="s">
        <v>51</v>
      </c>
      <c r="E16" s="55" t="s">
        <v>52</v>
      </c>
      <c r="F16" s="56" t="s">
        <v>53</v>
      </c>
      <c r="G16" s="56" t="s">
        <v>54</v>
      </c>
      <c r="H16" s="55" t="s">
        <v>55</v>
      </c>
      <c r="I16" s="55" t="s">
        <v>56</v>
      </c>
    </row>
    <row r="17" spans="1:9" ht="15">
      <c r="A17" s="57" t="s">
        <v>57</v>
      </c>
      <c r="B17" s="58">
        <v>139.2335</v>
      </c>
      <c r="C17" s="58"/>
      <c r="D17" s="58">
        <v>81.97526</v>
      </c>
      <c r="E17" s="58">
        <v>81.20819</v>
      </c>
      <c r="F17" s="58">
        <f>2.16+37.44237</f>
        <v>39.60236999999999</v>
      </c>
      <c r="G17" s="58">
        <v>147.0136</v>
      </c>
      <c r="H17" s="58">
        <v>64.26749</v>
      </c>
      <c r="I17" s="58">
        <f>B17+D17+F17-G17</f>
        <v>113.79753</v>
      </c>
    </row>
    <row r="19" ht="15">
      <c r="A19" s="54" t="s">
        <v>58</v>
      </c>
    </row>
    <row r="20" ht="15">
      <c r="A20" s="54" t="s">
        <v>59</v>
      </c>
    </row>
    <row r="21" ht="15">
      <c r="A21" s="54" t="s">
        <v>60</v>
      </c>
    </row>
    <row r="22" ht="15">
      <c r="A22" s="54" t="s">
        <v>61</v>
      </c>
    </row>
    <row r="23" ht="15">
      <c r="A23" s="54" t="s">
        <v>62</v>
      </c>
    </row>
    <row r="24" ht="15">
      <c r="A24" s="54" t="s">
        <v>63</v>
      </c>
    </row>
    <row r="25" ht="15">
      <c r="A25" s="54" t="s">
        <v>64</v>
      </c>
    </row>
    <row r="26" ht="15">
      <c r="A26" s="54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cp:lastPrinted>2017-04-23T19:40:59Z</cp:lastPrinted>
  <dcterms:created xsi:type="dcterms:W3CDTF">2017-04-23T19:39:47Z</dcterms:created>
  <dcterms:modified xsi:type="dcterms:W3CDTF">2017-04-23T19:41:00Z</dcterms:modified>
  <cp:category/>
  <cp:version/>
  <cp:contentType/>
  <cp:contentStatus/>
</cp:coreProperties>
</file>