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<sst xmlns="http://schemas.openxmlformats.org/spreadsheetml/2006/main" count="70" uniqueCount="63">
  <si>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</si>
  <si>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</si>
  <si>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</si>
  <si>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  по ул. Молодежная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</si>
  <si>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</si>
  <si>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</si>
  <si>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</si>
  <si>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</si>
  <si>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</si>
  <si>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</si>
  <si>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</si>
  <si>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</si>
  <si>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</si>
  <si>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</si>
  <si>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</si>
  <si>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</si>
  <si>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</si>
  <si>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</si>
  <si>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</si>
  <si>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</si>
  <si>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</si>
  <si>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</si>
  <si>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Н/2008-16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</si>
  <si>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</si>
  <si>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</si>
  <si>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</si>
  <si>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</si>
  <si>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</si>
  <si>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</si>
  <si>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</si>
  <si>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</si>
  <si>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</si>
  <si>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</si>
  <si>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ООО"Энерго-Сервис"</t>
  </si>
  <si>
    <t>Повышающий коэффициент</t>
  </si>
  <si>
    <t>страхование</t>
  </si>
  <si>
    <t>Прочие поступления</t>
  </si>
  <si>
    <t>Размещение Интернет оборудования</t>
  </si>
  <si>
    <t>Поступило  за размещение интернет оборудования от ЦИТ "Домашние сети" 2160,00 руб., от  ООО " Перспектива" 5600.00руб</t>
  </si>
  <si>
    <t>ЦИТ "Домашние сети",                                 ООО "Перспектива"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</si>
  <si>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</si>
  <si>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</si>
  <si>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</si>
  <si>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</si>
  <si>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</si>
  <si>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№1  по ул. Молодежная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</si>
  <si>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</si>
  <si>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</si>
  <si>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</si>
  <si>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</si>
  <si>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</si>
  <si>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</si>
  <si>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</si>
  <si>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</si>
  <si>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</si>
  <si>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</si>
  <si>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42.42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</si>
  <si>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>очистка крыши от снега - 39.13 т.р.</t>
  </si>
  <si>
    <t>ремонт тамбурной двери - 0.10 т.р.</t>
  </si>
  <si>
    <t>работы по электрике -  0.16 т.р.</t>
  </si>
  <si>
    <t>смена тройника на трубопроводе канализац.- 0.14т.р.</t>
  </si>
  <si>
    <t>аварийное обслуживание - 2.52 т.р.</t>
  </si>
  <si>
    <t>прочее - 0,37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</si>
</sst>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1" fillId="0" borderId="15" xfId="0" applyNumberFormat="1" applyFont="1" applyFill="1" applyBorder="1" applyAlignment="1">
      <alignment horizontal="right" vertical="top" wrapText="1"/>
    </xf>
    <xf numFmtId="0" fontId="13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3" fillId="0" borderId="0" xfId="52">
      <alignment/>
      <protection/>
    </xf>
    <xf numFmtId="0" fontId="33" fillId="0" borderId="17" xfId="52" applyBorder="1" applyAlignment="1">
      <alignment horizontal="center" vertical="center" wrapText="1"/>
      <protection/>
    </xf>
    <xf numFmtId="0" fontId="33" fillId="0" borderId="17" xfId="52" applyFont="1" applyBorder="1" applyAlignment="1">
      <alignment horizontal="center" vertical="center" wrapText="1"/>
      <protection/>
    </xf>
    <xf numFmtId="0" fontId="41" fillId="0" borderId="17" xfId="52" applyFont="1" applyBorder="1" applyAlignment="1">
      <alignment horizontal="center" vertical="center"/>
      <protection/>
    </xf>
    <xf numFmtId="2" fontId="41" fillId="0" borderId="17" xfId="52" applyNumberFormat="1" applyFont="1" applyFill="1" applyBorder="1" applyAlignment="1">
      <alignment horizontal="center" vertical="center"/>
      <protection/>
    </xf>
    <xf numFmtId="0" fontId="33" fillId="33" borderId="0" xfId="52" applyFill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3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2"/>
  <sheetViews>
    <sheetView zoomScalePageLayoutView="0" workbookViewId="0" topLeftCell="C19">
      <selection activeCell="C45" sqref="C4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8.125" style="34" customWidth="1"/>
    <col min="4" max="4" width="12.75390625" style="34" customWidth="1"/>
    <col min="5" max="5" width="11.875" style="34" customWidth="1"/>
    <col min="6" max="6" width="13.25390625" style="34" customWidth="1"/>
    <col min="7" max="7" width="11.875" style="34" customWidth="1"/>
    <col min="8" max="8" width="13.00390625" style="34" customWidth="1"/>
    <col min="9" max="9" width="24.125" style="34" customWidth="1"/>
    <col min="10" max="10" width="10.125" style="2" hidden="1" customWidth="1"/>
    <col min="11" max="11" width="9.625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4.25">
      <c r="C19" s="51" t="s">
        <v>1</v>
      </c>
      <c r="D19" s="51"/>
      <c r="E19" s="51"/>
      <c r="F19" s="51"/>
      <c r="G19" s="51"/>
      <c r="H19" s="51"/>
      <c r="I19" s="51"/>
    </row>
    <row r="20" spans="3:9" ht="12.75">
      <c r="C20" s="52" t="s">
        <v>2</v>
      </c>
      <c r="D20" s="52"/>
      <c r="E20" s="52"/>
      <c r="F20" s="52"/>
      <c r="G20" s="52"/>
      <c r="H20" s="52"/>
      <c r="I20" s="52"/>
    </row>
    <row r="21" spans="3:9" ht="12.75">
      <c r="C21" s="52" t="s">
        <v>3</v>
      </c>
      <c r="D21" s="52"/>
      <c r="E21" s="52"/>
      <c r="F21" s="52"/>
      <c r="G21" s="52"/>
      <c r="H21" s="52"/>
      <c r="I21" s="52"/>
    </row>
    <row r="22" spans="3:9" ht="6" customHeight="1" thickBot="1">
      <c r="C22" s="53"/>
      <c r="D22" s="53"/>
      <c r="E22" s="53"/>
      <c r="F22" s="53"/>
      <c r="G22" s="53"/>
      <c r="H22" s="53"/>
      <c r="I22" s="53"/>
    </row>
    <row r="23" spans="3:9" ht="57.75" customHeight="1" thickBot="1">
      <c r="C23" s="9" t="s">
        <v>4</v>
      </c>
      <c r="D23" s="10" t="s">
        <v>5</v>
      </c>
      <c r="E23" s="11" t="s">
        <v>6</v>
      </c>
      <c r="F23" s="11" t="s">
        <v>7</v>
      </c>
      <c r="G23" s="11" t="s">
        <v>8</v>
      </c>
      <c r="H23" s="11" t="s">
        <v>9</v>
      </c>
      <c r="I23" s="10" t="s">
        <v>10</v>
      </c>
    </row>
    <row r="24" spans="3:9" ht="13.5" customHeight="1" thickBot="1">
      <c r="C24" s="54" t="s">
        <v>11</v>
      </c>
      <c r="D24" s="44"/>
      <c r="E24" s="44"/>
      <c r="F24" s="44"/>
      <c r="G24" s="44"/>
      <c r="H24" s="44"/>
      <c r="I24" s="55"/>
    </row>
    <row r="25" spans="3:11" ht="13.5" customHeight="1" thickBot="1">
      <c r="C25" s="12" t="s">
        <v>12</v>
      </c>
      <c r="D25" s="13">
        <v>281991.2999999998</v>
      </c>
      <c r="E25" s="14">
        <f>1395476.79+124.82</f>
        <v>1395601.61</v>
      </c>
      <c r="F25" s="14">
        <f>8936.71+4892.33+754.17+1302512.74</f>
        <v>1317095.95</v>
      </c>
      <c r="G25" s="14">
        <v>1406236.42</v>
      </c>
      <c r="H25" s="14">
        <f>+D25+E25-F25</f>
        <v>360496.95999999996</v>
      </c>
      <c r="I25" s="56" t="s">
        <v>13</v>
      </c>
      <c r="K25" s="15">
        <f>57504.82+38187.21+5392.37+259412.56</f>
        <v>360496.95999999996</v>
      </c>
    </row>
    <row r="26" spans="3:11" ht="13.5" customHeight="1" thickBot="1">
      <c r="C26" s="12" t="s">
        <v>14</v>
      </c>
      <c r="D26" s="13">
        <v>75091.82000000007</v>
      </c>
      <c r="E26" s="16">
        <f>450411.69-45623.66</f>
        <v>404788.03</v>
      </c>
      <c r="F26" s="16">
        <f>354.19+1858.79+355476.28+3232.84</f>
        <v>360922.10000000003</v>
      </c>
      <c r="G26" s="14">
        <v>401370.03</v>
      </c>
      <c r="H26" s="14">
        <f>+D26+E26-F26</f>
        <v>118957.75000000006</v>
      </c>
      <c r="I26" s="57"/>
      <c r="K26" s="15">
        <f>13905.95+99062.9-4923.19+8317.41+2594.68</f>
        <v>118957.74999999999</v>
      </c>
    </row>
    <row r="27" spans="3:11" ht="13.5" customHeight="1" thickBot="1">
      <c r="C27" s="12" t="s">
        <v>15</v>
      </c>
      <c r="D27" s="13">
        <v>42528.72000000009</v>
      </c>
      <c r="E27" s="16">
        <f>272841.68-23295.76</f>
        <v>249545.91999999998</v>
      </c>
      <c r="F27" s="16">
        <f>219000.94+174.34+3183.35</f>
        <v>222358.63</v>
      </c>
      <c r="G27" s="14">
        <v>246378.3</v>
      </c>
      <c r="H27" s="14">
        <f>+D27+E27-F27</f>
        <v>69716.01000000007</v>
      </c>
      <c r="I27" s="57"/>
      <c r="K27" s="2">
        <f>1252.33+54260.8-1649.24+15852.12</f>
        <v>69716.01000000001</v>
      </c>
    </row>
    <row r="28" spans="3:11" ht="13.5" customHeight="1" thickBot="1">
      <c r="C28" s="12" t="s">
        <v>16</v>
      </c>
      <c r="D28" s="13">
        <v>26152.09999999999</v>
      </c>
      <c r="E28" s="16">
        <f>62095.72-3691.94+95747.35-6087.33</f>
        <v>148063.80000000002</v>
      </c>
      <c r="F28" s="16">
        <f>43.83+51748.67+470.35+78995.65+1116.23</f>
        <v>132374.73</v>
      </c>
      <c r="G28" s="14">
        <v>140207.46</v>
      </c>
      <c r="H28" s="14">
        <f>+D28+E28-F28</f>
        <v>41841.17000000001</v>
      </c>
      <c r="I28" s="57"/>
      <c r="K28" s="2">
        <f>321.26+15207.53-591.17+1994.76+19861.22-488.96+5536.53</f>
        <v>41841.170000000006</v>
      </c>
    </row>
    <row r="29" spans="3:11" ht="13.5" customHeight="1" thickBot="1">
      <c r="C29" s="12" t="s">
        <v>17</v>
      </c>
      <c r="D29" s="13">
        <v>2029.3600000000006</v>
      </c>
      <c r="E29" s="16">
        <f>7999.78-80+4483.99-20</f>
        <v>12383.77</v>
      </c>
      <c r="F29" s="16">
        <f>118.59+6589.16+3771.16+11.19+5.39+0.69</f>
        <v>10496.18</v>
      </c>
      <c r="G29" s="14">
        <f>14558.48+7643.76</f>
        <v>22202.239999999998</v>
      </c>
      <c r="H29" s="14">
        <f>+D29+E29-F29</f>
        <v>3916.9500000000007</v>
      </c>
      <c r="I29" s="58"/>
      <c r="K29" s="2">
        <f>849.89+1961.98+968.48+88.51+42.62+5.47</f>
        <v>3916.95</v>
      </c>
    </row>
    <row r="30" spans="3:9" ht="13.5" customHeight="1" thickBot="1">
      <c r="C30" s="12" t="s">
        <v>18</v>
      </c>
      <c r="D30" s="17">
        <f>SUM(D25:D29)</f>
        <v>427793.29999999993</v>
      </c>
      <c r="E30" s="17">
        <f>SUM(E25:E29)</f>
        <v>2210383.13</v>
      </c>
      <c r="F30" s="17">
        <f>SUM(F25:F29)</f>
        <v>2043247.59</v>
      </c>
      <c r="G30" s="17">
        <f>SUM(G25:G29)</f>
        <v>2216394.45</v>
      </c>
      <c r="H30" s="17">
        <f>SUM(H25:H29)</f>
        <v>594928.8400000001</v>
      </c>
      <c r="I30" s="18"/>
    </row>
    <row r="31" spans="3:9" ht="13.5" customHeight="1" thickBot="1">
      <c r="C31" s="44" t="s">
        <v>19</v>
      </c>
      <c r="D31" s="44"/>
      <c r="E31" s="44"/>
      <c r="F31" s="44"/>
      <c r="G31" s="44"/>
      <c r="H31" s="44"/>
      <c r="I31" s="44"/>
    </row>
    <row r="32" spans="3:9" ht="53.25" customHeight="1" thickBot="1">
      <c r="C32" s="19" t="s">
        <v>4</v>
      </c>
      <c r="D32" s="10" t="s">
        <v>5</v>
      </c>
      <c r="E32" s="11" t="s">
        <v>6</v>
      </c>
      <c r="F32" s="11" t="s">
        <v>7</v>
      </c>
      <c r="G32" s="11" t="s">
        <v>8</v>
      </c>
      <c r="H32" s="11" t="s">
        <v>9</v>
      </c>
      <c r="I32" s="20" t="s">
        <v>20</v>
      </c>
    </row>
    <row r="33" spans="3:11" ht="24.75" customHeight="1" thickBot="1">
      <c r="C33" s="9" t="s">
        <v>21</v>
      </c>
      <c r="D33" s="21">
        <v>122006.52000000002</v>
      </c>
      <c r="E33" s="22">
        <f>3293.08-50+10689.44-50+709803.42</f>
        <v>723685.9400000001</v>
      </c>
      <c r="F33" s="22">
        <f>2720.84+8877.69+678405.87</f>
        <v>690004.4</v>
      </c>
      <c r="G33" s="22">
        <f>+E33</f>
        <v>723685.9400000001</v>
      </c>
      <c r="H33" s="22">
        <f>+D33+E33-F33</f>
        <v>155688.06000000006</v>
      </c>
      <c r="I33" s="45" t="s">
        <v>22</v>
      </c>
      <c r="J33" s="23">
        <f>3.04+59.93+122781.79-838.24-D33</f>
        <v>0</v>
      </c>
      <c r="K33" s="23">
        <f>153341.1+1821.68+525.28-H33</f>
        <v>0</v>
      </c>
    </row>
    <row r="34" spans="3:9" ht="14.25" customHeight="1" thickBot="1">
      <c r="C34" s="12" t="s">
        <v>23</v>
      </c>
      <c r="D34" s="13">
        <v>24170.610000000015</v>
      </c>
      <c r="E34" s="14">
        <f>149075.54+100</f>
        <v>149175.54</v>
      </c>
      <c r="F34" s="14">
        <v>141503.76</v>
      </c>
      <c r="G34" s="22">
        <v>42420.49</v>
      </c>
      <c r="H34" s="22">
        <f aca="true" t="shared" si="0" ref="H34:H42">+D34+E34-F34</f>
        <v>31842.390000000014</v>
      </c>
      <c r="I34" s="46"/>
    </row>
    <row r="35" spans="3:9" ht="13.5" customHeight="1" thickBot="1">
      <c r="C35" s="19" t="s">
        <v>24</v>
      </c>
      <c r="D35" s="24">
        <v>7548.27000000001</v>
      </c>
      <c r="E35" s="14"/>
      <c r="F35" s="14">
        <v>559.83</v>
      </c>
      <c r="G35" s="22"/>
      <c r="H35" s="22">
        <f t="shared" si="0"/>
        <v>6988.4400000000105</v>
      </c>
      <c r="I35" s="25"/>
    </row>
    <row r="36" spans="3:9" ht="12.75" customHeight="1" hidden="1" thickBot="1">
      <c r="C36" s="12" t="s">
        <v>25</v>
      </c>
      <c r="D36" s="13">
        <v>0</v>
      </c>
      <c r="E36" s="14"/>
      <c r="F36" s="14"/>
      <c r="G36" s="22"/>
      <c r="H36" s="22">
        <f t="shared" si="0"/>
        <v>0</v>
      </c>
      <c r="I36" s="25" t="s">
        <v>26</v>
      </c>
    </row>
    <row r="37" spans="3:11" ht="27.75" customHeight="1" thickBot="1">
      <c r="C37" s="12" t="s">
        <v>27</v>
      </c>
      <c r="D37" s="13">
        <v>26966.410000000003</v>
      </c>
      <c r="E37" s="14">
        <f>124198.06+38008.53+100</f>
        <v>162306.59</v>
      </c>
      <c r="F37" s="14">
        <f>107720.7+44958.51+1772.91</f>
        <v>154452.12</v>
      </c>
      <c r="G37" s="22">
        <v>123106.52</v>
      </c>
      <c r="H37" s="22">
        <f t="shared" si="0"/>
        <v>34820.880000000005</v>
      </c>
      <c r="I37" s="26" t="s">
        <v>28</v>
      </c>
      <c r="J37" s="2">
        <f>14828.97-1124.64+13262.08</f>
        <v>26966.41</v>
      </c>
      <c r="K37" s="2">
        <f>16477.36+6854.35+11489.17</f>
        <v>34820.88</v>
      </c>
    </row>
    <row r="38" spans="3:9" ht="25.5" customHeight="1" thickBot="1">
      <c r="C38" s="12" t="s">
        <v>29</v>
      </c>
      <c r="D38" s="13">
        <v>1450.0800000000017</v>
      </c>
      <c r="E38" s="16">
        <v>9035.11</v>
      </c>
      <c r="F38" s="16">
        <v>8541.69</v>
      </c>
      <c r="G38" s="22">
        <f>+E38</f>
        <v>9035.11</v>
      </c>
      <c r="H38" s="22">
        <f t="shared" si="0"/>
        <v>1943.5000000000018</v>
      </c>
      <c r="I38" s="26" t="s">
        <v>30</v>
      </c>
    </row>
    <row r="39" spans="3:9" ht="13.5" customHeight="1" thickBot="1">
      <c r="C39" s="19" t="s">
        <v>31</v>
      </c>
      <c r="D39" s="13">
        <v>21733.84000000001</v>
      </c>
      <c r="E39" s="16">
        <v>102302.49</v>
      </c>
      <c r="F39" s="16">
        <v>95439.47</v>
      </c>
      <c r="G39" s="22">
        <f>+E39</f>
        <v>102302.49</v>
      </c>
      <c r="H39" s="22">
        <f t="shared" si="0"/>
        <v>28596.860000000015</v>
      </c>
      <c r="I39" s="25"/>
    </row>
    <row r="40" spans="3:9" ht="13.5" customHeight="1" thickBot="1">
      <c r="C40" s="12" t="s">
        <v>32</v>
      </c>
      <c r="D40" s="27">
        <v>9904.269999999997</v>
      </c>
      <c r="E40" s="16">
        <v>61973.73</v>
      </c>
      <c r="F40" s="16">
        <v>58578.83</v>
      </c>
      <c r="G40" s="22">
        <f>+E40</f>
        <v>61973.73</v>
      </c>
      <c r="H40" s="22">
        <f t="shared" si="0"/>
        <v>13299.169999999998</v>
      </c>
      <c r="I40" s="26" t="s">
        <v>33</v>
      </c>
    </row>
    <row r="41" spans="3:11" ht="13.5" customHeight="1" thickBot="1">
      <c r="C41" s="19" t="s">
        <v>34</v>
      </c>
      <c r="D41" s="27">
        <v>3321.76</v>
      </c>
      <c r="E41" s="16">
        <f>53128.88+197.65+21501.21+97.86</f>
        <v>74925.59999999999</v>
      </c>
      <c r="F41" s="16">
        <f>49419+21157.6</f>
        <v>70576.6</v>
      </c>
      <c r="G41" s="22">
        <f>+E41</f>
        <v>74925.59999999999</v>
      </c>
      <c r="H41" s="22">
        <f t="shared" si="0"/>
        <v>7670.75999999998</v>
      </c>
      <c r="I41" s="26"/>
      <c r="J41" s="2">
        <f>2221.64+1100.12</f>
        <v>3321.7599999999998</v>
      </c>
      <c r="K41" s="2">
        <f>6129.17+1541.59</f>
        <v>7670.76</v>
      </c>
    </row>
    <row r="42" spans="3:9" ht="13.5" customHeight="1" hidden="1" thickBot="1">
      <c r="C42" s="12" t="s">
        <v>35</v>
      </c>
      <c r="D42" s="13">
        <v>0</v>
      </c>
      <c r="E42" s="16"/>
      <c r="F42" s="16"/>
      <c r="G42" s="22"/>
      <c r="H42" s="22">
        <f t="shared" si="0"/>
        <v>0</v>
      </c>
      <c r="I42" s="26"/>
    </row>
    <row r="43" spans="3:9" s="29" customFormat="1" ht="13.5" customHeight="1" thickBot="1">
      <c r="C43" s="12" t="s">
        <v>18</v>
      </c>
      <c r="D43" s="17">
        <f>SUM(D33:D42)</f>
        <v>217101.7600000001</v>
      </c>
      <c r="E43" s="17">
        <f>SUM(E33:E42)</f>
        <v>1283405.0000000002</v>
      </c>
      <c r="F43" s="17">
        <f>SUM(F33:F42)</f>
        <v>1219656.7000000002</v>
      </c>
      <c r="G43" s="17">
        <f>SUM(G33:G42)</f>
        <v>1137449.8800000001</v>
      </c>
      <c r="H43" s="17">
        <f>SUM(H33:H42)</f>
        <v>280850.06000000006</v>
      </c>
      <c r="I43" s="28"/>
    </row>
    <row r="44" spans="3:9" ht="13.5" customHeight="1" thickBot="1">
      <c r="C44" s="47" t="s">
        <v>36</v>
      </c>
      <c r="D44" s="47"/>
      <c r="E44" s="47"/>
      <c r="F44" s="47"/>
      <c r="G44" s="47"/>
      <c r="H44" s="47"/>
      <c r="I44" s="47"/>
    </row>
    <row r="45" spans="3:9" ht="30.75" customHeight="1" thickBot="1">
      <c r="C45" s="30" t="s">
        <v>37</v>
      </c>
      <c r="D45" s="48" t="s">
        <v>38</v>
      </c>
      <c r="E45" s="49"/>
      <c r="F45" s="49"/>
      <c r="G45" s="49"/>
      <c r="H45" s="50"/>
      <c r="I45" s="31" t="s">
        <v>39</v>
      </c>
    </row>
    <row r="46" spans="3:8" ht="21.75" customHeight="1">
      <c r="C46" s="32" t="s">
        <v>40</v>
      </c>
      <c r="D46" s="32"/>
      <c r="E46" s="32"/>
      <c r="F46" s="32"/>
      <c r="G46" s="32"/>
      <c r="H46" s="33">
        <f>+H30+H43</f>
        <v>875778.9000000001</v>
      </c>
    </row>
    <row r="47" spans="3:4" ht="15">
      <c r="C47" s="35" t="s">
        <v>41</v>
      </c>
      <c r="D47" s="35"/>
    </row>
    <row r="48" ht="12.75" customHeight="1">
      <c r="C48" s="36" t="s">
        <v>42</v>
      </c>
    </row>
    <row r="49" ht="12.75" customHeight="1"/>
    <row r="50" spans="4:6" ht="12.75">
      <c r="D50" s="37"/>
      <c r="E50" s="37"/>
      <c r="F50" s="37"/>
    </row>
    <row r="52" ht="12.75">
      <c r="D52" s="37"/>
    </row>
  </sheetData>
  <sheetProtection/>
  <mergeCells count="10">
    <mergeCell ref="C31:I31"/>
    <mergeCell ref="I33:I34"/>
    <mergeCell ref="C44:I44"/>
    <mergeCell ref="D45:H45"/>
    <mergeCell ref="C19:I19"/>
    <mergeCell ref="C20:I20"/>
    <mergeCell ref="C21:I21"/>
    <mergeCell ref="C22:I22"/>
    <mergeCell ref="C24:I24"/>
    <mergeCell ref="I25:I29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5"/>
  <sheetViews>
    <sheetView tabSelected="1" zoomScaleSheetLayoutView="120" zoomScalePageLayoutView="0" workbookViewId="0" topLeftCell="A13">
      <selection activeCell="E27" sqref="E27"/>
    </sheetView>
  </sheetViews>
  <sheetFormatPr defaultColWidth="9.00390625" defaultRowHeight="12.75"/>
  <cols>
    <col min="1" max="1" width="4.625" style="38" customWidth="1"/>
    <col min="2" max="2" width="12.375" style="38" customWidth="1"/>
    <col min="3" max="3" width="13.25390625" style="38" hidden="1" customWidth="1"/>
    <col min="4" max="4" width="12.125" style="38" customWidth="1"/>
    <col min="5" max="5" width="13.625" style="38" customWidth="1"/>
    <col min="6" max="6" width="13.25390625" style="38" customWidth="1"/>
    <col min="7" max="7" width="14.25390625" style="38" customWidth="1"/>
    <col min="8" max="8" width="15.125" style="38" customWidth="1"/>
    <col min="9" max="9" width="14.25390625" style="38" customWidth="1"/>
    <col min="10" max="16384" width="9.125" style="38" customWidth="1"/>
  </cols>
  <sheetData>
    <row r="13" spans="1:9" ht="15">
      <c r="A13" s="59" t="s">
        <v>43</v>
      </c>
      <c r="B13" s="59"/>
      <c r="C13" s="59"/>
      <c r="D13" s="59"/>
      <c r="E13" s="59"/>
      <c r="F13" s="59"/>
      <c r="G13" s="59"/>
      <c r="H13" s="59"/>
      <c r="I13" s="59"/>
    </row>
    <row r="14" spans="1:9" ht="15">
      <c r="A14" s="59" t="s">
        <v>44</v>
      </c>
      <c r="B14" s="59"/>
      <c r="C14" s="59"/>
      <c r="D14" s="59"/>
      <c r="E14" s="59"/>
      <c r="F14" s="59"/>
      <c r="G14" s="59"/>
      <c r="H14" s="59"/>
      <c r="I14" s="59"/>
    </row>
    <row r="15" spans="1:9" ht="15">
      <c r="A15" s="59" t="s">
        <v>45</v>
      </c>
      <c r="B15" s="59"/>
      <c r="C15" s="59"/>
      <c r="D15" s="59"/>
      <c r="E15" s="59"/>
      <c r="F15" s="59"/>
      <c r="G15" s="59"/>
      <c r="H15" s="59"/>
      <c r="I15" s="59"/>
    </row>
    <row r="16" spans="1:9" ht="60">
      <c r="A16" s="39" t="s">
        <v>46</v>
      </c>
      <c r="B16" s="39" t="s">
        <v>47</v>
      </c>
      <c r="C16" s="39" t="s">
        <v>48</v>
      </c>
      <c r="D16" s="39" t="s">
        <v>49</v>
      </c>
      <c r="E16" s="39" t="s">
        <v>50</v>
      </c>
      <c r="F16" s="40" t="s">
        <v>51</v>
      </c>
      <c r="G16" s="40" t="s">
        <v>52</v>
      </c>
      <c r="H16" s="39" t="s">
        <v>53</v>
      </c>
      <c r="I16" s="39" t="s">
        <v>54</v>
      </c>
    </row>
    <row r="17" spans="1:9" ht="15">
      <c r="A17" s="41" t="s">
        <v>55</v>
      </c>
      <c r="B17" s="42">
        <v>-8.96801</v>
      </c>
      <c r="C17" s="42"/>
      <c r="D17" s="42">
        <v>149.17554</v>
      </c>
      <c r="E17" s="42">
        <v>141.50376</v>
      </c>
      <c r="F17" s="42">
        <v>7.76</v>
      </c>
      <c r="G17" s="42">
        <v>42.42049</v>
      </c>
      <c r="H17" s="42">
        <v>31.84239</v>
      </c>
      <c r="I17" s="42">
        <f>B17+D17+F17-G17</f>
        <v>105.54704000000001</v>
      </c>
    </row>
    <row r="19" ht="15">
      <c r="A19" s="38" t="s">
        <v>56</v>
      </c>
    </row>
    <row r="20" ht="15">
      <c r="A20" s="43" t="s">
        <v>57</v>
      </c>
    </row>
    <row r="21" ht="15">
      <c r="A21" s="43" t="s">
        <v>58</v>
      </c>
    </row>
    <row r="22" ht="15">
      <c r="A22" s="43" t="s">
        <v>59</v>
      </c>
    </row>
    <row r="23" ht="15">
      <c r="A23" s="43" t="s">
        <v>60</v>
      </c>
    </row>
    <row r="24" ht="15">
      <c r="A24" s="38" t="s">
        <v>61</v>
      </c>
    </row>
    <row r="25" ht="15">
      <c r="A25" s="38" t="s">
        <v>62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2017-04-23T19:42:44Z</dcterms:created>
  <dcterms:modified xsi:type="dcterms:W3CDTF">2017-04-24T18:51:36Z</dcterms:modified>
  <cp:category/>
  <cp:version/>
  <cp:contentType/>
  <cp:contentStatus/>
</cp:coreProperties>
</file>