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 капитальный" sheetId="2" r:id="rId2"/>
  </sheets>
  <definedNames/>
  <calcPr fullCalcOnLoad="1"/>
</workbook>
</file>

<file path=xl/sharedStrings.xml><?xml version="1.0" encoding="utf-8"?>
<sst xmlns="http://schemas.openxmlformats.org/spreadsheetml/2006/main" count="101" uniqueCount="93">
  <si>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</si>
  <si>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</si>
  <si>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01.01.2017г.</t>
  </si>
  <si>
    <t>ЦИТ "Домашние сети",            ПАО "Вымпелком",               ООО Перспектива"</t>
  </si>
  <si>
    <t>Поступило за размещение интернет оборудования от ЦИТ "Домашние сети"  6480,00 руб., ПАО "Вымпелком" 6300.00 руб., ООО "Перспектива" 5600.00руб.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</si>
  <si>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</si>
  <si>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</si>
  <si>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</si>
  <si>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</si>
  <si>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</si>
  <si>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</si>
  <si>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</si>
  <si>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</si>
  <si>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</si>
  <si>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</si>
  <si>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</si>
  <si>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Доп услуга лифт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</si>
  <si>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</si>
  <si>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</si>
  <si>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</si>
  <si>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</si>
  <si>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Н/2011-111 от 01.12.2011г.</t>
  </si>
  <si>
    <t>Упр. и сод.общего им-ва</t>
  </si>
  <si>
    <t>Наименование подрядчика</t>
  </si>
  <si>
    <t>Задолженность населения на 01.01.2017г. (руб.)</t>
  </si>
  <si>
    <t>Перечислено поставщику услуг в 2016г. (руб.)</t>
  </si>
  <si>
    <t>Поступило в счет оплаты в 2016г. (руб.)</t>
  </si>
  <si>
    <t>Начислено населению за 2016г. (руб.)</t>
  </si>
  <si>
    <t>Задолженность населения на 01.01.2016г.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</si>
  <si>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</si>
  <si>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</si>
  <si>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</si>
  <si>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</si>
  <si>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</si>
  <si>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</si>
  <si>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</si>
  <si>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</si>
  <si>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</si>
  <si>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</si>
  <si>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7  по ул. Молодежная с 01.01.2016г. по 31.12.2016г.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</si>
  <si>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</si>
  <si>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</si>
  <si>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</si>
  <si>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ОТЧЕТ</t>
  </si>
  <si>
    <t>по выполнению плана текущего ремонта жилого дома</t>
  </si>
  <si>
    <t>№7  по ул. Молодежная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</si>
  <si>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</si>
  <si>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</si>
  <si>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</si>
  <si>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</si>
  <si>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</si>
  <si>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</si>
  <si>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</si>
  <si>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</si>
  <si>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</si>
  <si>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</si>
  <si>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>Затраты по статье "текущий ремонт" составили 1318.91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</si>
  <si>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Ремонт фасада(межпанельные швы) - 292.50 т.р.</t>
  </si>
  <si>
    <t>ремонт внутренних стен после протечки, ремонт металлических лестничных решеток - 1.95 т.р.</t>
  </si>
  <si>
    <t>аварийное обслуживание - 6.15 т.р.</t>
  </si>
  <si>
    <t>ремонт дверей - 0,41 т.р.</t>
  </si>
  <si>
    <t>ремонт лифтового оборудования - 94.27 т.р.</t>
  </si>
  <si>
    <t>ремонт кровли - 0.12т.р.</t>
  </si>
  <si>
    <t>ремонт ЦО  - 1.79 т.р.</t>
  </si>
  <si>
    <t>работы по электрике - 0,02 т.р.</t>
  </si>
  <si>
    <t>Ремонт систем ХВС, ГВС - 920.27 т.р.</t>
  </si>
  <si>
    <t>прочее - 1,43 т.р.</t>
  </si>
  <si>
    <t>2. Отчет  о реализации капитального ремонта жилого фонда ООО "УЮТ-СЕРВИС" за 2016год.</t>
  </si>
  <si>
    <t xml:space="preserve">объем                    </t>
  </si>
  <si>
    <t>в том числе</t>
  </si>
  <si>
    <t>адрес</t>
  </si>
  <si>
    <t>наименование работ</t>
  </si>
  <si>
    <t>выполненных  работ</t>
  </si>
  <si>
    <t>сумма                             тыс. руб.</t>
  </si>
  <si>
    <t>средства        населения</t>
  </si>
  <si>
    <t>бюджетное финансирование</t>
  </si>
  <si>
    <t xml:space="preserve"> Молодежная </t>
  </si>
  <si>
    <t xml:space="preserve">замена окон </t>
  </si>
  <si>
    <t>д.7</t>
  </si>
  <si>
    <t>замена стояков ХВС, ГВС. ПС</t>
  </si>
  <si>
    <t xml:space="preserve">Итого </t>
  </si>
  <si>
    <t xml:space="preserve">2. </t>
  </si>
  <si>
    <t>Задолженность населения на 01.01.2016г.</t>
  </si>
  <si>
    <t>Начислено за 2016г.</t>
  </si>
  <si>
    <t>Оплачено населением за 2016г.</t>
  </si>
  <si>
    <t>Доля МО Сертолово</t>
  </si>
  <si>
    <t xml:space="preserve">0,00 </t>
  </si>
  <si>
    <t>Задолженность населения на 01.01.2017г.</t>
  </si>
  <si>
    <t xml:space="preserve">3. </t>
  </si>
  <si>
    <t>Остаток средств на лицевом счете на 01.01.2016г.</t>
  </si>
  <si>
    <t>Начислено населению за 2016г.</t>
  </si>
  <si>
    <t xml:space="preserve">Израсходовано </t>
  </si>
  <si>
    <t>Остаток средств на лицевом счете на 01.01.2017г.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</si>
</sst>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4" fontId="18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4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4" fontId="18" fillId="0" borderId="13" xfId="0" applyNumberFormat="1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3" fillId="0" borderId="15" xfId="0" applyFont="1" applyFill="1" applyBorder="1" applyAlignment="1">
      <alignment horizontal="center" vertical="top" wrapText="1"/>
    </xf>
    <xf numFmtId="4" fontId="23" fillId="0" borderId="15" xfId="0" applyNumberFormat="1" applyFont="1" applyFill="1" applyBorder="1" applyAlignment="1">
      <alignment vertical="top" wrapText="1"/>
    </xf>
    <xf numFmtId="0" fontId="23" fillId="0" borderId="16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4" fontId="24" fillId="0" borderId="11" xfId="0" applyNumberFormat="1" applyFont="1" applyFill="1" applyBorder="1" applyAlignment="1">
      <alignment vertical="top" wrapText="1"/>
    </xf>
    <xf numFmtId="4" fontId="18" fillId="0" borderId="15" xfId="0" applyNumberFormat="1" applyFont="1" applyFill="1" applyBorder="1" applyAlignment="1">
      <alignment vertical="top" wrapText="1"/>
    </xf>
    <xf numFmtId="4" fontId="18" fillId="0" borderId="15" xfId="0" applyNumberFormat="1" applyFont="1" applyFill="1" applyBorder="1" applyAlignment="1">
      <alignment horizontal="right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4" fontId="24" fillId="0" borderId="15" xfId="0" applyNumberFormat="1" applyFont="1" applyFill="1" applyBorder="1" applyAlignment="1">
      <alignment vertical="top" wrapText="1"/>
    </xf>
    <xf numFmtId="4" fontId="20" fillId="0" borderId="15" xfId="0" applyNumberFormat="1" applyFont="1" applyFill="1" applyBorder="1" applyAlignment="1">
      <alignment horizontal="right" vertical="top" wrapText="1"/>
    </xf>
    <xf numFmtId="0" fontId="27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0" fillId="0" borderId="17" xfId="0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right" vertical="top" wrapTex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9" fillId="0" borderId="21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31" fillId="0" borderId="11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23" fillId="0" borderId="1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6" fillId="0" borderId="0" xfId="52" applyAlignment="1">
      <alignment horizontal="center"/>
      <protection/>
    </xf>
    <xf numFmtId="0" fontId="36" fillId="0" borderId="0" xfId="52">
      <alignment/>
      <protection/>
    </xf>
    <xf numFmtId="0" fontId="36" fillId="0" borderId="22" xfId="52" applyBorder="1" applyAlignment="1">
      <alignment horizontal="center" vertical="center" wrapText="1"/>
      <protection/>
    </xf>
    <xf numFmtId="0" fontId="36" fillId="0" borderId="22" xfId="52" applyFont="1" applyBorder="1" applyAlignment="1">
      <alignment horizontal="center" vertical="center" wrapText="1"/>
      <protection/>
    </xf>
    <xf numFmtId="0" fontId="44" fillId="0" borderId="22" xfId="52" applyFont="1" applyBorder="1" applyAlignment="1">
      <alignment horizontal="center" vertical="center"/>
      <protection/>
    </xf>
    <xf numFmtId="2" fontId="44" fillId="0" borderId="22" xfId="52" applyNumberFormat="1" applyFont="1" applyFill="1" applyBorder="1" applyAlignment="1">
      <alignment horizontal="center" vertical="center"/>
      <protection/>
    </xf>
    <xf numFmtId="0" fontId="36" fillId="0" borderId="0" xfId="52" applyFill="1">
      <alignment/>
      <protection/>
    </xf>
    <xf numFmtId="0" fontId="36" fillId="0" borderId="0" xfId="52" applyBorder="1">
      <alignment/>
      <protection/>
    </xf>
    <xf numFmtId="0" fontId="44" fillId="0" borderId="0" xfId="52" applyFont="1" applyAlignment="1">
      <alignment horizontal="center"/>
      <protection/>
    </xf>
    <xf numFmtId="0" fontId="44" fillId="0" borderId="0" xfId="52" applyFont="1" applyAlignment="1">
      <alignment horizontal="center"/>
      <protection/>
    </xf>
    <xf numFmtId="0" fontId="53" fillId="0" borderId="23" xfId="52" applyFont="1" applyBorder="1" applyAlignment="1">
      <alignment horizontal="center"/>
      <protection/>
    </xf>
    <xf numFmtId="0" fontId="53" fillId="0" borderId="0" xfId="52" applyFont="1" applyAlignment="1">
      <alignment horizontal="center"/>
      <protection/>
    </xf>
    <xf numFmtId="0" fontId="53" fillId="0" borderId="24" xfId="52" applyFont="1" applyBorder="1" applyAlignment="1">
      <alignment horizontal="center"/>
      <protection/>
    </xf>
    <xf numFmtId="0" fontId="53" fillId="0" borderId="25" xfId="52" applyFont="1" applyBorder="1" applyAlignment="1">
      <alignment horizontal="center"/>
      <protection/>
    </xf>
    <xf numFmtId="0" fontId="54" fillId="0" borderId="23" xfId="52" applyFont="1" applyBorder="1" applyAlignment="1">
      <alignment horizontal="center" wrapText="1"/>
      <protection/>
    </xf>
    <xf numFmtId="0" fontId="53" fillId="0" borderId="23" xfId="52" applyFont="1" applyBorder="1" applyAlignment="1">
      <alignment horizontal="center" wrapText="1"/>
      <protection/>
    </xf>
    <xf numFmtId="0" fontId="54" fillId="0" borderId="26" xfId="52" applyFont="1" applyBorder="1" applyAlignment="1">
      <alignment horizontal="center"/>
      <protection/>
    </xf>
    <xf numFmtId="0" fontId="54" fillId="0" borderId="27" xfId="52" applyFont="1" applyBorder="1" applyAlignment="1">
      <alignment horizontal="center"/>
      <protection/>
    </xf>
    <xf numFmtId="0" fontId="54" fillId="0" borderId="28" xfId="52" applyFont="1" applyBorder="1" applyAlignment="1">
      <alignment horizontal="center"/>
      <protection/>
    </xf>
    <xf numFmtId="0" fontId="53" fillId="0" borderId="0" xfId="52" applyFont="1" applyBorder="1" applyAlignment="1">
      <alignment horizontal="center"/>
      <protection/>
    </xf>
    <xf numFmtId="0" fontId="54" fillId="0" borderId="29" xfId="52" applyFont="1" applyBorder="1" applyAlignment="1">
      <alignment horizontal="center"/>
      <protection/>
    </xf>
    <xf numFmtId="0" fontId="54" fillId="0" borderId="30" xfId="52" applyFont="1" applyBorder="1" applyAlignment="1">
      <alignment horizontal="center"/>
      <protection/>
    </xf>
    <xf numFmtId="0" fontId="54" fillId="0" borderId="28" xfId="52" applyFont="1" applyBorder="1" applyAlignment="1">
      <alignment horizontal="center" wrapText="1"/>
      <protection/>
    </xf>
    <xf numFmtId="0" fontId="54" fillId="0" borderId="22" xfId="52" applyFont="1" applyBorder="1" applyAlignment="1">
      <alignment horizontal="center" wrapText="1"/>
      <protection/>
    </xf>
    <xf numFmtId="0" fontId="54" fillId="0" borderId="30" xfId="52" applyFont="1" applyBorder="1" applyAlignment="1">
      <alignment horizontal="center" wrapText="1"/>
      <protection/>
    </xf>
    <xf numFmtId="0" fontId="55" fillId="0" borderId="31" xfId="52" applyFont="1" applyBorder="1" applyAlignment="1">
      <alignment horizontal="center"/>
      <protection/>
    </xf>
    <xf numFmtId="0" fontId="55" fillId="0" borderId="28" xfId="52" applyFont="1" applyBorder="1" applyAlignment="1">
      <alignment horizontal="left"/>
      <protection/>
    </xf>
    <xf numFmtId="0" fontId="44" fillId="0" borderId="28" xfId="52" applyFont="1" applyBorder="1" applyAlignment="1">
      <alignment horizontal="center"/>
      <protection/>
    </xf>
    <xf numFmtId="4" fontId="55" fillId="0" borderId="22" xfId="52" applyNumberFormat="1" applyFont="1" applyBorder="1" applyAlignment="1">
      <alignment horizontal="center"/>
      <protection/>
    </xf>
    <xf numFmtId="0" fontId="55" fillId="0" borderId="22" xfId="52" applyFont="1" applyBorder="1" applyAlignment="1">
      <alignment horizontal="left"/>
      <protection/>
    </xf>
    <xf numFmtId="0" fontId="44" fillId="0" borderId="22" xfId="52" applyFont="1" applyBorder="1" applyAlignment="1">
      <alignment horizontal="center"/>
      <protection/>
    </xf>
    <xf numFmtId="0" fontId="56" fillId="0" borderId="22" xfId="52" applyFont="1" applyBorder="1" applyAlignment="1">
      <alignment horizontal="center"/>
      <protection/>
    </xf>
    <xf numFmtId="4" fontId="56" fillId="0" borderId="22" xfId="52" applyNumberFormat="1" applyFont="1" applyBorder="1" applyAlignment="1">
      <alignment horizontal="center"/>
      <protection/>
    </xf>
    <xf numFmtId="0" fontId="55" fillId="0" borderId="26" xfId="52" applyFont="1" applyBorder="1">
      <alignment/>
      <protection/>
    </xf>
    <xf numFmtId="0" fontId="55" fillId="0" borderId="32" xfId="52" applyFont="1" applyBorder="1">
      <alignment/>
      <protection/>
    </xf>
    <xf numFmtId="4" fontId="56" fillId="0" borderId="22" xfId="52" applyNumberFormat="1" applyFont="1" applyBorder="1" applyAlignment="1">
      <alignment horizontal="right"/>
      <protection/>
    </xf>
    <xf numFmtId="4" fontId="55" fillId="0" borderId="22" xfId="52" applyNumberFormat="1" applyFont="1" applyBorder="1" applyAlignment="1">
      <alignment horizontal="right"/>
      <protection/>
    </xf>
    <xf numFmtId="0" fontId="55" fillId="0" borderId="26" xfId="52" applyFont="1" applyFill="1" applyBorder="1">
      <alignment/>
      <protection/>
    </xf>
    <xf numFmtId="0" fontId="55" fillId="0" borderId="29" xfId="52" applyFont="1" applyBorder="1">
      <alignment/>
      <protection/>
    </xf>
    <xf numFmtId="0" fontId="55" fillId="0" borderId="33" xfId="52" applyFon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1"/>
  <sheetViews>
    <sheetView zoomScalePageLayoutView="0" workbookViewId="0" topLeftCell="C39">
      <selection activeCell="G52" sqref="G52"/>
    </sheetView>
  </sheetViews>
  <sheetFormatPr defaultColWidth="9.00390625" defaultRowHeight="12.75"/>
  <cols>
    <col min="1" max="1" width="3.375" style="1" hidden="1" customWidth="1"/>
    <col min="2" max="2" width="9.125" style="1" hidden="1" customWidth="1"/>
    <col min="3" max="3" width="27.125" style="2" customWidth="1"/>
    <col min="4" max="4" width="13.125" style="2" customWidth="1"/>
    <col min="5" max="5" width="12.625" style="2" customWidth="1"/>
    <col min="6" max="6" width="13.25390625" style="2" customWidth="1"/>
    <col min="7" max="7" width="11.875" style="2" customWidth="1"/>
    <col min="8" max="8" width="13.25390625" style="2" customWidth="1"/>
    <col min="9" max="9" width="23.875" style="2" customWidth="1"/>
    <col min="10" max="10" width="10.75390625" style="1" hidden="1" customWidth="1"/>
    <col min="11" max="11" width="9.625" style="1" hidden="1" customWidth="1"/>
    <col min="12" max="12" width="0" style="1" hidden="1" customWidth="1"/>
    <col min="13" max="16384" width="9.125" style="1" customWidth="1"/>
  </cols>
  <sheetData>
    <row r="1" spans="3:9" ht="12.75" customHeight="1" hidden="1">
      <c r="C1" s="52"/>
      <c r="D1" s="52"/>
      <c r="E1" s="52"/>
      <c r="F1" s="52"/>
      <c r="G1" s="52"/>
      <c r="H1" s="52"/>
      <c r="I1" s="52"/>
    </row>
    <row r="2" spans="3:9" ht="13.5" customHeight="1" hidden="1" thickBot="1">
      <c r="C2" s="52"/>
      <c r="D2" s="52"/>
      <c r="E2" s="52" t="s">
        <v>42</v>
      </c>
      <c r="F2" s="52"/>
      <c r="G2" s="52"/>
      <c r="H2" s="52"/>
      <c r="I2" s="52"/>
    </row>
    <row r="3" spans="3:9" ht="13.5" customHeight="1" hidden="1" thickBot="1">
      <c r="C3" s="51"/>
      <c r="D3" s="50"/>
      <c r="E3" s="49"/>
      <c r="F3" s="49"/>
      <c r="G3" s="49"/>
      <c r="H3" s="49"/>
      <c r="I3" s="48"/>
    </row>
    <row r="4" spans="3:9" ht="12.75" customHeight="1" hidden="1">
      <c r="C4" s="47"/>
      <c r="D4" s="47"/>
      <c r="E4" s="46"/>
      <c r="F4" s="46"/>
      <c r="G4" s="46"/>
      <c r="H4" s="46"/>
      <c r="I4" s="46"/>
    </row>
    <row r="5" spans="3:9" ht="12.75" customHeight="1">
      <c r="C5" s="47"/>
      <c r="D5" s="47"/>
      <c r="E5" s="46"/>
      <c r="F5" s="46"/>
      <c r="G5" s="46"/>
      <c r="H5" s="46"/>
      <c r="I5" s="46"/>
    </row>
    <row r="6" spans="3:9" ht="12.75" customHeight="1">
      <c r="C6" s="47"/>
      <c r="D6" s="47"/>
      <c r="E6" s="46"/>
      <c r="F6" s="46"/>
      <c r="G6" s="46"/>
      <c r="H6" s="46"/>
      <c r="I6" s="46"/>
    </row>
    <row r="7" spans="3:9" ht="12.75" customHeight="1">
      <c r="C7" s="47"/>
      <c r="D7" s="47"/>
      <c r="E7" s="46"/>
      <c r="F7" s="46"/>
      <c r="G7" s="46"/>
      <c r="H7" s="46"/>
      <c r="I7" s="46"/>
    </row>
    <row r="8" spans="3:9" ht="12.75" customHeight="1">
      <c r="C8" s="47"/>
      <c r="D8" s="47"/>
      <c r="E8" s="46"/>
      <c r="F8" s="46"/>
      <c r="G8" s="46"/>
      <c r="H8" s="46"/>
      <c r="I8" s="46"/>
    </row>
    <row r="9" spans="3:9" ht="12.75" customHeight="1">
      <c r="C9" s="47"/>
      <c r="D9" s="47"/>
      <c r="E9" s="46"/>
      <c r="F9" s="46"/>
      <c r="G9" s="46"/>
      <c r="H9" s="46"/>
      <c r="I9" s="46"/>
    </row>
    <row r="10" spans="3:9" ht="12.75" customHeight="1">
      <c r="C10" s="47"/>
      <c r="D10" s="47"/>
      <c r="E10" s="46"/>
      <c r="F10" s="46"/>
      <c r="G10" s="46"/>
      <c r="H10" s="46"/>
      <c r="I10" s="46"/>
    </row>
    <row r="11" spans="3:9" ht="12.75" customHeight="1">
      <c r="C11" s="47"/>
      <c r="D11" s="47"/>
      <c r="E11" s="46"/>
      <c r="F11" s="46"/>
      <c r="G11" s="46"/>
      <c r="H11" s="46"/>
      <c r="I11" s="46"/>
    </row>
    <row r="12" spans="3:9" ht="12.75" customHeight="1">
      <c r="C12" s="47"/>
      <c r="D12" s="47"/>
      <c r="E12" s="46"/>
      <c r="F12" s="46"/>
      <c r="G12" s="46"/>
      <c r="H12" s="46"/>
      <c r="I12" s="46"/>
    </row>
    <row r="13" spans="3:9" ht="12.75" customHeight="1">
      <c r="C13" s="47"/>
      <c r="D13" s="47"/>
      <c r="E13" s="46"/>
      <c r="F13" s="46"/>
      <c r="G13" s="46"/>
      <c r="H13" s="46"/>
      <c r="I13" s="46"/>
    </row>
    <row r="14" spans="3:9" ht="12.75" customHeight="1">
      <c r="C14" s="47"/>
      <c r="D14" s="47"/>
      <c r="E14" s="46"/>
      <c r="F14" s="46"/>
      <c r="G14" s="46"/>
      <c r="H14" s="46"/>
      <c r="I14" s="46"/>
    </row>
    <row r="15" spans="3:9" ht="12.75" customHeight="1">
      <c r="C15" s="47"/>
      <c r="D15" s="47"/>
      <c r="E15" s="46"/>
      <c r="F15" s="46"/>
      <c r="G15" s="46"/>
      <c r="H15" s="46"/>
      <c r="I15" s="46"/>
    </row>
    <row r="16" spans="3:9" ht="12.75" customHeight="1">
      <c r="C16" s="47"/>
      <c r="D16" s="47"/>
      <c r="E16" s="46"/>
      <c r="F16" s="46"/>
      <c r="G16" s="46"/>
      <c r="H16" s="46"/>
      <c r="I16" s="46"/>
    </row>
    <row r="17" spans="3:9" ht="12.75" customHeight="1">
      <c r="C17" s="47"/>
      <c r="D17" s="47"/>
      <c r="E17" s="46"/>
      <c r="F17" s="46"/>
      <c r="G17" s="46"/>
      <c r="H17" s="46"/>
      <c r="I17" s="46"/>
    </row>
    <row r="18" spans="3:9" ht="12.75" customHeight="1">
      <c r="C18" s="47"/>
      <c r="D18" s="47"/>
      <c r="E18" s="46"/>
      <c r="F18" s="46"/>
      <c r="G18" s="46"/>
      <c r="H18" s="46"/>
      <c r="I18" s="46"/>
    </row>
    <row r="19" spans="3:9" ht="14.25">
      <c r="C19" s="45" t="s">
        <v>41</v>
      </c>
      <c r="D19" s="45"/>
      <c r="E19" s="45"/>
      <c r="F19" s="45"/>
      <c r="G19" s="45"/>
      <c r="H19" s="45"/>
      <c r="I19" s="45"/>
    </row>
    <row r="20" spans="3:9" ht="12.75">
      <c r="C20" s="44" t="s">
        <v>40</v>
      </c>
      <c r="D20" s="44"/>
      <c r="E20" s="44"/>
      <c r="F20" s="44"/>
      <c r="G20" s="44"/>
      <c r="H20" s="44"/>
      <c r="I20" s="44"/>
    </row>
    <row r="21" spans="3:9" ht="12.75">
      <c r="C21" s="44" t="s">
        <v>39</v>
      </c>
      <c r="D21" s="44"/>
      <c r="E21" s="44"/>
      <c r="F21" s="44"/>
      <c r="G21" s="44"/>
      <c r="H21" s="44"/>
      <c r="I21" s="44"/>
    </row>
    <row r="22" spans="3:9" ht="6" customHeight="1" thickBot="1">
      <c r="C22" s="43"/>
      <c r="D22" s="43"/>
      <c r="E22" s="43"/>
      <c r="F22" s="43"/>
      <c r="G22" s="43"/>
      <c r="H22" s="43"/>
      <c r="I22" s="43"/>
    </row>
    <row r="23" spans="3:9" ht="51" customHeight="1" thickBot="1">
      <c r="C23" s="33" t="s">
        <v>29</v>
      </c>
      <c r="D23" s="36" t="s">
        <v>28</v>
      </c>
      <c r="E23" s="35" t="s">
        <v>27</v>
      </c>
      <c r="F23" s="35" t="s">
        <v>26</v>
      </c>
      <c r="G23" s="35" t="s">
        <v>25</v>
      </c>
      <c r="H23" s="35" t="s">
        <v>24</v>
      </c>
      <c r="I23" s="36" t="s">
        <v>38</v>
      </c>
    </row>
    <row r="24" spans="3:9" ht="13.5" customHeight="1" thickBot="1">
      <c r="C24" s="42" t="s">
        <v>37</v>
      </c>
      <c r="D24" s="37"/>
      <c r="E24" s="37"/>
      <c r="F24" s="37"/>
      <c r="G24" s="37"/>
      <c r="H24" s="37"/>
      <c r="I24" s="41"/>
    </row>
    <row r="25" spans="3:11" ht="13.5" customHeight="1" thickBot="1">
      <c r="C25" s="19" t="s">
        <v>36</v>
      </c>
      <c r="D25" s="23">
        <v>513589.33999999985</v>
      </c>
      <c r="E25" s="27">
        <v>3785675.31</v>
      </c>
      <c r="F25" s="27">
        <f>33827.43+12345.98+161.4+3712431.18</f>
        <v>3758765.99</v>
      </c>
      <c r="G25" s="27">
        <v>3767857.59</v>
      </c>
      <c r="H25" s="27">
        <f>+D25+E25-F25</f>
        <v>540498.6600000001</v>
      </c>
      <c r="I25" s="40" t="s">
        <v>35</v>
      </c>
      <c r="K25" s="26">
        <f>50766.62+40380.63+14610.34+442342.97-7601.9</f>
        <v>540498.6599999999</v>
      </c>
    </row>
    <row r="26" spans="3:11" ht="13.5" customHeight="1" thickBot="1">
      <c r="C26" s="19" t="s">
        <v>34</v>
      </c>
      <c r="D26" s="23">
        <v>189042.64000000013</v>
      </c>
      <c r="E26" s="22">
        <f>1450026.27-85403.05</f>
        <v>1364623.22</v>
      </c>
      <c r="F26" s="22">
        <f>61.85+8664.92+18692.73+1309408.52</f>
        <v>1336828.02</v>
      </c>
      <c r="G26" s="27">
        <v>1351426.57</v>
      </c>
      <c r="H26" s="27">
        <f>+D26+E26-F26</f>
        <v>216837.84000000008</v>
      </c>
      <c r="I26" s="39"/>
      <c r="K26" s="26">
        <f>4335.03+25810.39+14103.2+194652.66-22063.44</f>
        <v>216837.84</v>
      </c>
    </row>
    <row r="27" spans="3:11" ht="13.5" customHeight="1" thickBot="1">
      <c r="C27" s="19" t="s">
        <v>33</v>
      </c>
      <c r="D27" s="23">
        <v>112894.06000000029</v>
      </c>
      <c r="E27" s="22">
        <f>852143.63-49708.01</f>
        <v>802435.62</v>
      </c>
      <c r="F27" s="22">
        <f>35.21+788234.48+16630.97</f>
        <v>804900.6599999999</v>
      </c>
      <c r="G27" s="27">
        <v>870465.11</v>
      </c>
      <c r="H27" s="27">
        <f>+D27+E27-F27</f>
        <v>110429.02000000037</v>
      </c>
      <c r="I27" s="39"/>
      <c r="K27" s="26">
        <f>2428.61+96315.56-14425.15+26110</f>
        <v>110429.02</v>
      </c>
    </row>
    <row r="28" spans="3:11" ht="13.5" customHeight="1" thickBot="1">
      <c r="C28" s="19" t="s">
        <v>32</v>
      </c>
      <c r="D28" s="23">
        <v>66488.84000000003</v>
      </c>
      <c r="E28" s="22">
        <f>200164.43-8778.47+299037.24-16934.89</f>
        <v>473488.30999999994</v>
      </c>
      <c r="F28" s="22">
        <f>7.55+186533.21+1237.75+277188.81+5794.62</f>
        <v>470761.93999999994</v>
      </c>
      <c r="G28" s="27">
        <v>486479.87</v>
      </c>
      <c r="H28" s="27">
        <f>+D28+E28-F28</f>
        <v>69215.20999999996</v>
      </c>
      <c r="I28" s="39"/>
      <c r="K28" s="1">
        <f>531.04+29261.89-2966.42+3805.07+34666.65-5062.63+8979.61</f>
        <v>69215.21</v>
      </c>
    </row>
    <row r="29" spans="3:11" ht="13.5" customHeight="1" thickBot="1">
      <c r="C29" s="19" t="s">
        <v>31</v>
      </c>
      <c r="D29" s="23">
        <v>6199.5</v>
      </c>
      <c r="E29" s="22">
        <f>23662.82+25167.98</f>
        <v>48830.8</v>
      </c>
      <c r="F29" s="22">
        <f>321.17+24349.66+25177.42+25.8+116.27</f>
        <v>49990.32</v>
      </c>
      <c r="G29" s="27">
        <f>6950.92+61855.4</f>
        <v>68806.32</v>
      </c>
      <c r="H29" s="27">
        <f>+D29+E29-F29</f>
        <v>5039.980000000003</v>
      </c>
      <c r="I29" s="38"/>
      <c r="K29" s="1">
        <f>457.46+951.84-181.38+3658.88-86.1+43.66+195.62</f>
        <v>5039.98</v>
      </c>
    </row>
    <row r="30" spans="3:9" ht="13.5" customHeight="1" thickBot="1">
      <c r="C30" s="19" t="s">
        <v>7</v>
      </c>
      <c r="D30" s="18">
        <f>SUM(D25:D29)</f>
        <v>888214.3800000004</v>
      </c>
      <c r="E30" s="18">
        <f>SUM(E25:E29)</f>
        <v>6475053.26</v>
      </c>
      <c r="F30" s="18">
        <f>SUM(F25:F29)</f>
        <v>6421246.93</v>
      </c>
      <c r="G30" s="18">
        <f>SUM(G25:G29)</f>
        <v>6545035.460000001</v>
      </c>
      <c r="H30" s="18">
        <f>SUM(H25:H29)</f>
        <v>942020.7100000005</v>
      </c>
      <c r="I30" s="19"/>
    </row>
    <row r="31" spans="3:9" ht="13.5" customHeight="1" thickBot="1">
      <c r="C31" s="37" t="s">
        <v>30</v>
      </c>
      <c r="D31" s="37"/>
      <c r="E31" s="37"/>
      <c r="F31" s="37"/>
      <c r="G31" s="37"/>
      <c r="H31" s="37"/>
      <c r="I31" s="37"/>
    </row>
    <row r="32" spans="3:9" ht="49.5" customHeight="1" thickBot="1">
      <c r="C32" s="25" t="s">
        <v>29</v>
      </c>
      <c r="D32" s="36" t="s">
        <v>28</v>
      </c>
      <c r="E32" s="35" t="s">
        <v>27</v>
      </c>
      <c r="F32" s="35" t="s">
        <v>26</v>
      </c>
      <c r="G32" s="35" t="s">
        <v>25</v>
      </c>
      <c r="H32" s="35" t="s">
        <v>24</v>
      </c>
      <c r="I32" s="34" t="s">
        <v>23</v>
      </c>
    </row>
    <row r="33" spans="3:12" ht="24.75" customHeight="1" thickBot="1">
      <c r="C33" s="33" t="s">
        <v>22</v>
      </c>
      <c r="D33" s="32">
        <v>268031.5499999998</v>
      </c>
      <c r="E33" s="21">
        <f>2456412.87+7044.04+20664.35+6096.55+43807.06</f>
        <v>2534024.87</v>
      </c>
      <c r="F33" s="21">
        <f>2449432.69+6313.1+18126.3+5604.01+40101.96+9.81+75.96</f>
        <v>2519663.8299999996</v>
      </c>
      <c r="G33" s="21">
        <f>+E33</f>
        <v>2534024.87</v>
      </c>
      <c r="H33" s="21">
        <f>+D33+E33-F33</f>
        <v>282392.5900000003</v>
      </c>
      <c r="I33" s="31" t="s">
        <v>21</v>
      </c>
      <c r="J33" s="1">
        <f>280885.74-6130.76+780.26-16.82+2664.19-54.61+518.72-26.18+3875.82-170.72+7.63+59.32</f>
        <v>282392.59</v>
      </c>
      <c r="K33" s="30">
        <f>+H33-J33</f>
        <v>0</v>
      </c>
      <c r="L33" s="30">
        <f>268214.14-439.34+32.5+71.53+17.44+135.28-D33</f>
        <v>0</v>
      </c>
    </row>
    <row r="34" spans="3:10" ht="14.25" customHeight="1" thickBot="1">
      <c r="C34" s="19" t="s">
        <v>20</v>
      </c>
      <c r="D34" s="23">
        <v>52278.969999999914</v>
      </c>
      <c r="E34" s="27">
        <v>490354.92</v>
      </c>
      <c r="F34" s="27">
        <v>488412.74</v>
      </c>
      <c r="G34" s="21">
        <v>1378910.54</v>
      </c>
      <c r="H34" s="21">
        <f>+D34+E34-F34</f>
        <v>54221.14999999991</v>
      </c>
      <c r="I34" s="29"/>
      <c r="J34" s="1">
        <f>55455.46-1234.31</f>
        <v>54221.15</v>
      </c>
    </row>
    <row r="35" spans="3:10" ht="13.5" customHeight="1" thickBot="1">
      <c r="C35" s="25" t="s">
        <v>19</v>
      </c>
      <c r="D35" s="28">
        <v>33479.90000000005</v>
      </c>
      <c r="E35" s="27">
        <v>316277.9</v>
      </c>
      <c r="F35" s="27">
        <v>308492.23</v>
      </c>
      <c r="G35" s="21">
        <v>367270</v>
      </c>
      <c r="H35" s="21">
        <f>+D35+E35-F35</f>
        <v>41265.570000000065</v>
      </c>
      <c r="I35" s="24"/>
      <c r="J35" s="1">
        <f>41854.11-588.54</f>
        <v>41265.57</v>
      </c>
    </row>
    <row r="36" spans="3:10" ht="12.75" customHeight="1" thickBot="1">
      <c r="C36" s="19" t="s">
        <v>18</v>
      </c>
      <c r="D36" s="23">
        <v>37574.95000000001</v>
      </c>
      <c r="E36" s="27">
        <f>304330.11-6470.71</f>
        <v>297859.39999999997</v>
      </c>
      <c r="F36" s="27">
        <v>302585.01</v>
      </c>
      <c r="G36" s="21">
        <f>+E36</f>
        <v>297859.39999999997</v>
      </c>
      <c r="H36" s="21">
        <f>+D36+E36-F36</f>
        <v>32849.33999999997</v>
      </c>
      <c r="I36" s="24" t="s">
        <v>17</v>
      </c>
      <c r="J36" s="1">
        <f>34090.46-1241.12</f>
        <v>32849.34</v>
      </c>
    </row>
    <row r="37" spans="3:9" ht="12.75" customHeight="1" thickBot="1">
      <c r="C37" s="19" t="s">
        <v>16</v>
      </c>
      <c r="D37" s="23"/>
      <c r="E37" s="27">
        <v>47168.76</v>
      </c>
      <c r="F37" s="27">
        <v>34013.21</v>
      </c>
      <c r="G37" s="21"/>
      <c r="H37" s="21">
        <f>+D37+E37-F37</f>
        <v>13155.550000000003</v>
      </c>
      <c r="I37" s="24"/>
    </row>
    <row r="38" spans="3:11" ht="26.25" customHeight="1" thickBot="1">
      <c r="C38" s="19" t="s">
        <v>15</v>
      </c>
      <c r="D38" s="23">
        <v>57317.939999999944</v>
      </c>
      <c r="E38" s="27">
        <f>408533.25+125009.55</f>
        <v>533542.8</v>
      </c>
      <c r="F38" s="27">
        <f>372554.95+7510.96+151154.93</f>
        <v>531220.8400000001</v>
      </c>
      <c r="G38" s="21">
        <v>416994.09</v>
      </c>
      <c r="H38" s="21">
        <f>+D38+E38-F38</f>
        <v>59639.89999999991</v>
      </c>
      <c r="I38" s="20" t="s">
        <v>14</v>
      </c>
      <c r="J38" s="1">
        <f>20885.55+36526.05-93.66</f>
        <v>57317.94</v>
      </c>
      <c r="K38" s="26">
        <f>37292.57-1314.27+13374.59+10287.01</f>
        <v>59639.9</v>
      </c>
    </row>
    <row r="39" spans="3:10" ht="25.5" customHeight="1" thickBot="1">
      <c r="C39" s="19" t="s">
        <v>13</v>
      </c>
      <c r="D39" s="23">
        <v>2723.5</v>
      </c>
      <c r="E39" s="22">
        <v>25540.14</v>
      </c>
      <c r="F39" s="22">
        <v>25414.9</v>
      </c>
      <c r="G39" s="21">
        <f>+E39</f>
        <v>25540.14</v>
      </c>
      <c r="H39" s="21">
        <f>+D39+E39-F39</f>
        <v>2848.739999999998</v>
      </c>
      <c r="I39" s="20" t="s">
        <v>12</v>
      </c>
      <c r="J39" s="1">
        <f>2913.38-64.64</f>
        <v>2848.7400000000002</v>
      </c>
    </row>
    <row r="40" spans="3:10" ht="13.5" customHeight="1" thickBot="1">
      <c r="C40" s="25" t="s">
        <v>11</v>
      </c>
      <c r="D40" s="23">
        <v>41598.54000000004</v>
      </c>
      <c r="E40" s="22">
        <v>329432.98</v>
      </c>
      <c r="F40" s="22">
        <v>325896.87</v>
      </c>
      <c r="G40" s="21">
        <f>+E40</f>
        <v>329432.98</v>
      </c>
      <c r="H40" s="21">
        <f>+D40+E40-F40</f>
        <v>45134.65000000002</v>
      </c>
      <c r="I40" s="24"/>
      <c r="J40" s="1">
        <f>45593.45-458.8</f>
        <v>45134.649999999994</v>
      </c>
    </row>
    <row r="41" spans="3:11" ht="13.5" customHeight="1" thickBot="1">
      <c r="C41" s="25" t="s">
        <v>10</v>
      </c>
      <c r="D41" s="23">
        <v>10038.130000000001</v>
      </c>
      <c r="E41" s="22">
        <f>118092.3+6.02+58539.81+3.14</f>
        <v>176641.27000000002</v>
      </c>
      <c r="F41" s="22">
        <f>104824.91+51954.25</f>
        <v>156779.16</v>
      </c>
      <c r="G41" s="21">
        <f>+E41</f>
        <v>176641.27000000002</v>
      </c>
      <c r="H41" s="21">
        <f>+D41+E41-F41</f>
        <v>29900.24000000002</v>
      </c>
      <c r="I41" s="24"/>
      <c r="J41" s="1">
        <f>6713.65+3324.48</f>
        <v>10038.13</v>
      </c>
      <c r="K41" s="1">
        <f>20098.64-111.58+9968.42-55.24</f>
        <v>29900.239999999994</v>
      </c>
    </row>
    <row r="42" spans="3:10" ht="13.5" customHeight="1" thickBot="1">
      <c r="C42" s="19" t="s">
        <v>9</v>
      </c>
      <c r="D42" s="23">
        <v>8784.73000000001</v>
      </c>
      <c r="E42" s="22">
        <v>82192.87</v>
      </c>
      <c r="F42" s="22">
        <v>81827.08</v>
      </c>
      <c r="G42" s="21">
        <f>+E42</f>
        <v>82192.87</v>
      </c>
      <c r="H42" s="21">
        <f>+D42+E42-F42</f>
        <v>9150.520000000004</v>
      </c>
      <c r="I42" s="20" t="s">
        <v>8</v>
      </c>
      <c r="J42" s="1">
        <f>9357.92-207.4</f>
        <v>9150.52</v>
      </c>
    </row>
    <row r="43" spans="3:9" s="16" customFormat="1" ht="13.5" customHeight="1" thickBot="1">
      <c r="C43" s="19" t="s">
        <v>7</v>
      </c>
      <c r="D43" s="18">
        <f>SUM(D33:D42)</f>
        <v>511828.20999999985</v>
      </c>
      <c r="E43" s="18">
        <f>SUM(E33:E42)</f>
        <v>4833035.909999999</v>
      </c>
      <c r="F43" s="18">
        <f>SUM(F33:F42)</f>
        <v>4774305.87</v>
      </c>
      <c r="G43" s="18">
        <f>SUM(G33:G42)</f>
        <v>5608866.159999999</v>
      </c>
      <c r="H43" s="18">
        <f>SUM(H33:H42)</f>
        <v>570558.2500000002</v>
      </c>
      <c r="I43" s="17"/>
    </row>
    <row r="44" spans="3:9" ht="13.5" customHeight="1" thickBot="1">
      <c r="C44" s="15" t="s">
        <v>6</v>
      </c>
      <c r="D44" s="15"/>
      <c r="E44" s="15"/>
      <c r="F44" s="15"/>
      <c r="G44" s="15"/>
      <c r="H44" s="15"/>
      <c r="I44" s="15"/>
    </row>
    <row r="45" spans="3:9" ht="39.75" customHeight="1" thickBot="1">
      <c r="C45" s="14" t="s">
        <v>5</v>
      </c>
      <c r="D45" s="13" t="s">
        <v>4</v>
      </c>
      <c r="E45" s="12"/>
      <c r="F45" s="12"/>
      <c r="G45" s="12"/>
      <c r="H45" s="11"/>
      <c r="I45" s="10" t="s">
        <v>3</v>
      </c>
    </row>
    <row r="46" spans="3:8" ht="26.25" customHeight="1">
      <c r="C46" s="9" t="s">
        <v>2</v>
      </c>
      <c r="D46" s="9"/>
      <c r="E46" s="9"/>
      <c r="F46" s="9"/>
      <c r="G46" s="9"/>
      <c r="H46" s="8">
        <f>+H30+H43</f>
        <v>1512578.960000001</v>
      </c>
    </row>
    <row r="47" spans="3:9" ht="12" customHeight="1" hidden="1">
      <c r="C47" s="5" t="s">
        <v>1</v>
      </c>
      <c r="D47" s="5"/>
      <c r="F47" s="7"/>
      <c r="G47" s="7"/>
      <c r="H47" s="7"/>
      <c r="I47" s="7"/>
    </row>
    <row r="48" ht="12.75" customHeight="1">
      <c r="C48" s="6" t="s">
        <v>0</v>
      </c>
    </row>
    <row r="49" s="1" customFormat="1" ht="12.75"/>
    <row r="50" spans="3:8" s="1" customFormat="1" ht="15" customHeight="1">
      <c r="C50" s="5"/>
      <c r="D50" s="4"/>
      <c r="E50" s="4"/>
      <c r="F50" s="4"/>
      <c r="G50" s="4"/>
      <c r="H50" s="4"/>
    </row>
    <row r="51" spans="3:8" s="1" customFormat="1" ht="12.75">
      <c r="C51" s="2"/>
      <c r="D51" s="2"/>
      <c r="E51" s="2"/>
      <c r="F51" s="2"/>
      <c r="G51" s="2"/>
      <c r="H51" s="3"/>
    </row>
  </sheetData>
  <sheetProtection/>
  <mergeCells count="10">
    <mergeCell ref="D45:H45"/>
    <mergeCell ref="I25:I29"/>
    <mergeCell ref="C24:I24"/>
    <mergeCell ref="C31:I31"/>
    <mergeCell ref="C19:I19"/>
    <mergeCell ref="C20:I20"/>
    <mergeCell ref="C21:I21"/>
    <mergeCell ref="C22:I22"/>
    <mergeCell ref="I33:I34"/>
    <mergeCell ref="C44:I44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49"/>
  <sheetViews>
    <sheetView tabSelected="1" zoomScaleSheetLayoutView="120" zoomScalePageLayoutView="0" workbookViewId="0" topLeftCell="A29">
      <selection activeCell="H21" sqref="H21"/>
    </sheetView>
  </sheetViews>
  <sheetFormatPr defaultColWidth="9.00390625" defaultRowHeight="12.75"/>
  <cols>
    <col min="1" max="1" width="4.625" style="54" customWidth="1"/>
    <col min="2" max="2" width="12.375" style="54" customWidth="1"/>
    <col min="3" max="3" width="13.25390625" style="54" hidden="1" customWidth="1"/>
    <col min="4" max="4" width="12.125" style="54" customWidth="1"/>
    <col min="5" max="5" width="13.625" style="54" customWidth="1"/>
    <col min="6" max="6" width="13.25390625" style="54" customWidth="1"/>
    <col min="7" max="7" width="15.00390625" style="54" customWidth="1"/>
    <col min="8" max="8" width="15.125" style="54" customWidth="1"/>
    <col min="9" max="9" width="14.25390625" style="54" customWidth="1"/>
    <col min="10" max="16384" width="9.125" style="54" customWidth="1"/>
  </cols>
  <sheetData>
    <row r="13" spans="1:9" ht="15">
      <c r="A13" s="53" t="s">
        <v>43</v>
      </c>
      <c r="B13" s="53"/>
      <c r="C13" s="53"/>
      <c r="D13" s="53"/>
      <c r="E13" s="53"/>
      <c r="F13" s="53"/>
      <c r="G13" s="53"/>
      <c r="H13" s="53"/>
      <c r="I13" s="53"/>
    </row>
    <row r="14" spans="1:9" ht="15">
      <c r="A14" s="53" t="s">
        <v>44</v>
      </c>
      <c r="B14" s="53"/>
      <c r="C14" s="53"/>
      <c r="D14" s="53"/>
      <c r="E14" s="53"/>
      <c r="F14" s="53"/>
      <c r="G14" s="53"/>
      <c r="H14" s="53"/>
      <c r="I14" s="53"/>
    </row>
    <row r="15" spans="1:9" ht="15">
      <c r="A15" s="53" t="s">
        <v>45</v>
      </c>
      <c r="B15" s="53"/>
      <c r="C15" s="53"/>
      <c r="D15" s="53"/>
      <c r="E15" s="53"/>
      <c r="F15" s="53"/>
      <c r="G15" s="53"/>
      <c r="H15" s="53"/>
      <c r="I15" s="53"/>
    </row>
    <row r="16" spans="1:9" ht="60">
      <c r="A16" s="55" t="s">
        <v>46</v>
      </c>
      <c r="B16" s="55" t="s">
        <v>47</v>
      </c>
      <c r="C16" s="55" t="s">
        <v>48</v>
      </c>
      <c r="D16" s="55" t="s">
        <v>49</v>
      </c>
      <c r="E16" s="55" t="s">
        <v>50</v>
      </c>
      <c r="F16" s="56" t="s">
        <v>51</v>
      </c>
      <c r="G16" s="56" t="s">
        <v>52</v>
      </c>
      <c r="H16" s="55" t="s">
        <v>53</v>
      </c>
      <c r="I16" s="55" t="s">
        <v>54</v>
      </c>
    </row>
    <row r="17" spans="1:9" ht="15">
      <c r="A17" s="57" t="s">
        <v>55</v>
      </c>
      <c r="B17" s="58">
        <v>137.47649</v>
      </c>
      <c r="C17" s="58"/>
      <c r="D17" s="58">
        <v>490.35492</v>
      </c>
      <c r="E17" s="58">
        <v>488.41274</v>
      </c>
      <c r="F17" s="58">
        <f>18.38</f>
        <v>18.38</v>
      </c>
      <c r="G17" s="58">
        <v>1318.91054</v>
      </c>
      <c r="H17" s="58">
        <v>54.22115</v>
      </c>
      <c r="I17" s="58">
        <f>B17+D17+F17-G17</f>
        <v>-672.6991300000001</v>
      </c>
    </row>
    <row r="19" ht="15">
      <c r="A19" s="54" t="s">
        <v>56</v>
      </c>
    </row>
    <row r="20" ht="15">
      <c r="A20" s="59" t="s">
        <v>57</v>
      </c>
    </row>
    <row r="21" ht="15">
      <c r="A21" s="59" t="s">
        <v>58</v>
      </c>
    </row>
    <row r="22" ht="15">
      <c r="A22" s="59" t="s">
        <v>59</v>
      </c>
    </row>
    <row r="23" ht="15">
      <c r="A23" s="59" t="s">
        <v>60</v>
      </c>
    </row>
    <row r="24" ht="15">
      <c r="A24" s="59" t="s">
        <v>61</v>
      </c>
    </row>
    <row r="25" ht="15">
      <c r="A25" s="59" t="s">
        <v>62</v>
      </c>
    </row>
    <row r="26" ht="15">
      <c r="A26" s="59" t="s">
        <v>63</v>
      </c>
    </row>
    <row r="27" ht="15">
      <c r="A27" s="59" t="s">
        <v>64</v>
      </c>
    </row>
    <row r="28" ht="15">
      <c r="A28" s="59" t="s">
        <v>65</v>
      </c>
    </row>
    <row r="29" spans="1:6" ht="15">
      <c r="A29" s="59" t="s">
        <v>66</v>
      </c>
      <c r="D29" s="60"/>
      <c r="E29" s="60"/>
      <c r="F29" s="60"/>
    </row>
    <row r="32" spans="1:9" ht="15">
      <c r="A32" s="61" t="s">
        <v>67</v>
      </c>
      <c r="B32" s="61"/>
      <c r="C32" s="61"/>
      <c r="D32" s="61"/>
      <c r="E32" s="61"/>
      <c r="F32" s="61"/>
      <c r="G32" s="61"/>
      <c r="H32" s="61"/>
      <c r="I32" s="61"/>
    </row>
    <row r="33" spans="1:9" ht="15">
      <c r="A33" s="62" t="s">
        <v>55</v>
      </c>
      <c r="B33" s="63"/>
      <c r="C33" s="64"/>
      <c r="D33" s="65"/>
      <c r="E33" s="66"/>
      <c r="F33" s="67" t="s">
        <v>68</v>
      </c>
      <c r="G33" s="68"/>
      <c r="H33" s="69" t="s">
        <v>69</v>
      </c>
      <c r="I33" s="70"/>
    </row>
    <row r="34" spans="1:9" ht="24.75">
      <c r="A34" s="62"/>
      <c r="B34" s="71" t="s">
        <v>70</v>
      </c>
      <c r="C34" s="72"/>
      <c r="D34" s="73" t="s">
        <v>71</v>
      </c>
      <c r="E34" s="74"/>
      <c r="F34" s="75" t="s">
        <v>72</v>
      </c>
      <c r="G34" s="75" t="s">
        <v>73</v>
      </c>
      <c r="H34" s="76" t="s">
        <v>74</v>
      </c>
      <c r="I34" s="77" t="s">
        <v>75</v>
      </c>
    </row>
    <row r="35" spans="1:9" ht="15">
      <c r="A35" s="62"/>
      <c r="B35" s="78" t="s">
        <v>76</v>
      </c>
      <c r="C35" s="62"/>
      <c r="D35" s="79" t="s">
        <v>77</v>
      </c>
      <c r="E35" s="79"/>
      <c r="F35" s="80"/>
      <c r="G35" s="81">
        <f>H35+I35</f>
        <v>1624.5</v>
      </c>
      <c r="H35" s="81">
        <v>162.63</v>
      </c>
      <c r="I35" s="81">
        <v>1461.87</v>
      </c>
    </row>
    <row r="36" spans="1:9" ht="15">
      <c r="A36" s="62"/>
      <c r="B36" s="78" t="s">
        <v>78</v>
      </c>
      <c r="C36" s="62"/>
      <c r="D36" s="82" t="s">
        <v>79</v>
      </c>
      <c r="E36" s="82"/>
      <c r="F36" s="83"/>
      <c r="G36" s="81">
        <f>H36+I36</f>
        <v>2046.4</v>
      </c>
      <c r="H36" s="81">
        <v>204.64</v>
      </c>
      <c r="I36" s="81">
        <v>1841.76</v>
      </c>
    </row>
    <row r="37" spans="1:9" ht="15">
      <c r="A37" s="62"/>
      <c r="B37" s="80"/>
      <c r="C37" s="62"/>
      <c r="D37" s="82"/>
      <c r="E37" s="82"/>
      <c r="F37" s="83"/>
      <c r="G37" s="81">
        <f>H37+I37</f>
        <v>0</v>
      </c>
      <c r="H37" s="81"/>
      <c r="I37" s="81"/>
    </row>
    <row r="38" spans="1:9" ht="15">
      <c r="A38" s="62"/>
      <c r="B38" s="84" t="s">
        <v>80</v>
      </c>
      <c r="C38" s="62"/>
      <c r="D38" s="62"/>
      <c r="E38" s="62"/>
      <c r="F38" s="62"/>
      <c r="G38" s="85">
        <f>SUM(G35:G37)</f>
        <v>3670.9</v>
      </c>
      <c r="H38" s="85">
        <f>SUM(H35:H37)</f>
        <v>367.27</v>
      </c>
      <c r="I38" s="85">
        <f>SUM(I35:I37)</f>
        <v>3303.63</v>
      </c>
    </row>
    <row r="40" spans="1:6" ht="15">
      <c r="A40" s="54" t="s">
        <v>81</v>
      </c>
      <c r="B40" s="86" t="s">
        <v>82</v>
      </c>
      <c r="C40" s="87"/>
      <c r="D40" s="87"/>
      <c r="E40" s="87"/>
      <c r="F40" s="88">
        <v>33479.9</v>
      </c>
    </row>
    <row r="41" spans="2:6" ht="15">
      <c r="B41" s="86" t="s">
        <v>83</v>
      </c>
      <c r="C41" s="87"/>
      <c r="D41" s="87"/>
      <c r="E41" s="87"/>
      <c r="F41" s="89">
        <v>316277.9</v>
      </c>
    </row>
    <row r="42" spans="2:6" ht="15">
      <c r="B42" s="86" t="s">
        <v>84</v>
      </c>
      <c r="C42" s="87"/>
      <c r="D42" s="87"/>
      <c r="E42" s="87"/>
      <c r="F42" s="89">
        <v>308492.23</v>
      </c>
    </row>
    <row r="43" spans="2:6" ht="15">
      <c r="B43" s="86" t="s">
        <v>85</v>
      </c>
      <c r="C43" s="87"/>
      <c r="D43" s="87"/>
      <c r="E43" s="87"/>
      <c r="F43" s="89" t="s">
        <v>86</v>
      </c>
    </row>
    <row r="44" spans="2:6" ht="15">
      <c r="B44" s="86" t="s">
        <v>87</v>
      </c>
      <c r="C44" s="87"/>
      <c r="D44" s="87"/>
      <c r="E44" s="87"/>
      <c r="F44" s="88">
        <f>F40+F41-F42</f>
        <v>41265.570000000065</v>
      </c>
    </row>
    <row r="45" spans="2:7" ht="15">
      <c r="B45" s="60"/>
      <c r="C45" s="60"/>
      <c r="D45" s="60"/>
      <c r="E45" s="60"/>
      <c r="F45" s="60"/>
      <c r="G45" s="60"/>
    </row>
    <row r="46" spans="1:7" ht="15">
      <c r="A46" s="54" t="s">
        <v>88</v>
      </c>
      <c r="B46" s="86" t="s">
        <v>89</v>
      </c>
      <c r="C46" s="87"/>
      <c r="D46" s="87"/>
      <c r="E46" s="87"/>
      <c r="F46" s="87"/>
      <c r="G46" s="88">
        <v>-334788.27</v>
      </c>
    </row>
    <row r="47" spans="2:7" ht="15">
      <c r="B47" s="86" t="s">
        <v>90</v>
      </c>
      <c r="C47" s="87"/>
      <c r="D47" s="87"/>
      <c r="E47" s="87"/>
      <c r="F47" s="87"/>
      <c r="G47" s="89">
        <v>316277.9</v>
      </c>
    </row>
    <row r="48" spans="2:7" ht="15">
      <c r="B48" s="90" t="s">
        <v>91</v>
      </c>
      <c r="C48" s="87"/>
      <c r="D48" s="87"/>
      <c r="E48" s="87"/>
      <c r="F48" s="87"/>
      <c r="G48" s="89">
        <v>367270</v>
      </c>
    </row>
    <row r="49" spans="2:7" ht="15">
      <c r="B49" s="91" t="s">
        <v>92</v>
      </c>
      <c r="C49" s="92"/>
      <c r="D49" s="92"/>
      <c r="E49" s="92"/>
      <c r="F49" s="92"/>
      <c r="G49" s="88">
        <f>G46+G47-G48</f>
        <v>-385780.37</v>
      </c>
    </row>
  </sheetData>
  <sheetProtection/>
  <mergeCells count="9">
    <mergeCell ref="D35:E35"/>
    <mergeCell ref="D36:E36"/>
    <mergeCell ref="D37:E37"/>
    <mergeCell ref="A13:I13"/>
    <mergeCell ref="A14:I14"/>
    <mergeCell ref="A15:I15"/>
    <mergeCell ref="A32:I32"/>
    <mergeCell ref="H33:I33"/>
    <mergeCell ref="D34:E3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2017-04-23T19:45:19Z</dcterms:created>
  <dcterms:modified xsi:type="dcterms:W3CDTF">2017-04-23T19:46:57Z</dcterms:modified>
  <cp:category/>
  <cp:version/>
  <cp:contentType/>
  <cp:contentStatus/>
</cp:coreProperties>
</file>