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общий" sheetId="1" r:id="rId1"/>
    <sheet name="текущий" sheetId="2" r:id="rId2"/>
  </sheets>
  <definedNames/>
  <calcPr fullCalcOnLoad="1"/>
</workbook>
</file>

<file path=xl/sharedStrings.xml><?xml version="1.0" encoding="utf-8"?>
<sst xmlns="http://schemas.openxmlformats.org/spreadsheetml/2006/main" count="78" uniqueCount="71">
  <si>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</si>
  <si>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</si>
  <si>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</si>
  <si>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  по ул. Молодцова с 01.01.2016г. по 31.12.2016г.</t>
  </si>
  <si>
    <t>наименование</t>
  </si>
  <si>
    <t>Задолженность населения на 01.01.2016г. (руб.)</t>
  </si>
  <si>
    <t>Начислено населению за 2016г. (руб.)</t>
  </si>
  <si>
    <t>Поступило в счет оплаты в 2016г. (руб.)</t>
  </si>
  <si>
    <t>Перечислено поставщику услуг в 2016г. (руб.)</t>
  </si>
  <si>
    <t>Задолженность населения на 01.01.2017г. (руб.)</t>
  </si>
  <si>
    <t>Наименование поставщика</t>
  </si>
  <si>
    <t>Коммунальные услуги</t>
  </si>
  <si>
    <t>Отопление</t>
  </si>
  <si>
    <t xml:space="preserve"> ООО"Научно-технический центр "Энергия", 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</si>
  <si>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</si>
  <si>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</si>
  <si>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</si>
  <si>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</si>
  <si>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</si>
  <si>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</si>
  <si>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</si>
  <si>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</si>
  <si>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Н/2008-4 от 01.05.2008г.</t>
  </si>
  <si>
    <t>Текущий ремонт</t>
  </si>
  <si>
    <t>Капитальный ремонт</t>
  </si>
  <si>
    <t>Лифт</t>
  </si>
  <si>
    <t>ООО "СЗЛК", ООО ИЦ "Ликон"</t>
  </si>
  <si>
    <t>Вывоз ТБО и  КГО</t>
  </si>
  <si>
    <t xml:space="preserve"> ООО УК "Житель", ООО "Леноблстрой"</t>
  </si>
  <si>
    <t>т/о внутридомового газ/ оборудования</t>
  </si>
  <si>
    <t>ОАО "Леноблгаз"</t>
  </si>
  <si>
    <t>услуги расчетно-кассовой службы</t>
  </si>
  <si>
    <t>Повышающий коэффициент</t>
  </si>
  <si>
    <t>т/о узлов учета теп/энергии</t>
  </si>
  <si>
    <t xml:space="preserve"> ООО"Энерго-Сервис"</t>
  </si>
  <si>
    <t>Прочие поступления</t>
  </si>
  <si>
    <t>Размещение Интернет оборудования</t>
  </si>
  <si>
    <t>Поступило за размещение интернет оборудования от ЦИТ "Домашние сети"  6480,00 руб., ПАО "Вымпелком" 6300.00 руб., ООО "Перспектива" 5600.00руб.</t>
  </si>
  <si>
    <t>ЦИТ "Домашние сети",                ПАО "Вымпелком",                 ООО "Перспектива"</t>
  </si>
  <si>
    <t>Аренда</t>
  </si>
  <si>
    <t xml:space="preserve">Поступило от ООО "СЗЛК" за управление и содержание общедомового имущества, и за сбор ТБО 25764.00 руб. </t>
  </si>
  <si>
    <t>ООО "СЗЛК"</t>
  </si>
  <si>
    <t>Общая задолженность по дому  на 01.01.2017г.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</si>
  <si>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</si>
  <si>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</si>
  <si>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ОТЧЕТ</t>
  </si>
  <si>
    <t>по выполнению плана текущего ремонта жилого дома</t>
  </si>
  <si>
    <t>№ 1 по ул. Молодцова с 01.01.2016г. по 31.12.2016г.</t>
  </si>
  <si>
    <t>№                             п/п</t>
  </si>
  <si>
    <t>Остаток на 01.01.2016г.,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</si>
  <si>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</si>
  <si>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</si>
  <si>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</si>
  <si>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</si>
  <si>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</si>
  <si>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01.01.2017г.,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</si>
  <si>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</si>
  <si>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</si>
  <si>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643</t>
    </r>
    <r>
      <rPr>
        <b/>
        <sz val="11"/>
        <color indexed="8"/>
        <rFont val="Calibri"/>
        <family val="2"/>
      </rPr>
      <t xml:space="preserve">,09 </t>
    </r>
    <r>
      <rPr>
        <sz val="10"/>
        <rFont val="Arial Cyr"/>
        <family val="0"/>
      </rPr>
      <t>тыс.рублей, в том числе:</t>
    </r>
  </si>
  <si>
    <t>ремонт лифтового оборудования - 166.59 т.р.</t>
  </si>
  <si>
    <t>ремонт фасада (межпанельные швы) - 393.0 т.р.</t>
  </si>
  <si>
    <t>очистка крыши от снега - 73.23т.р.</t>
  </si>
  <si>
    <t>ремонт дверей - 0,97 т.р.</t>
  </si>
  <si>
    <t>ремонт систем ХВС,ГВС- 0,40 т.р.</t>
  </si>
  <si>
    <t>аварийное обслуживание - 5.10 т.р.</t>
  </si>
  <si>
    <t>ремонт ЦО - 0.41 т.р.</t>
  </si>
  <si>
    <t>смена стекол - 1,17 т.р.</t>
  </si>
  <si>
    <t>ремонт кровли - 0.06 т.р.</t>
  </si>
  <si>
    <t>ремонт мусорного клапана - 0,09 т.р.</t>
  </si>
  <si>
    <t>работы по электрике - 0,91 т.р.</t>
  </si>
  <si>
    <t>прочее - 1,16 т.р.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</si>
</sst>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2" fontId="0" fillId="0" borderId="0" xfId="0" applyNumberFormat="1" applyFill="1" applyAlignment="1">
      <alignment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10" fillId="0" borderId="14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1" fillId="0" borderId="15" xfId="0" applyNumberFormat="1" applyFont="1" applyFill="1" applyBorder="1" applyAlignment="1">
      <alignment horizontal="right" vertical="top" wrapText="1"/>
    </xf>
    <xf numFmtId="0" fontId="13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wrapText="1"/>
    </xf>
    <xf numFmtId="0" fontId="8" fillId="33" borderId="13" xfId="0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14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32" fillId="0" borderId="0" xfId="52">
      <alignment/>
      <protection/>
    </xf>
    <xf numFmtId="0" fontId="32" fillId="0" borderId="17" xfId="52" applyBorder="1" applyAlignment="1">
      <alignment horizontal="center" vertical="center" wrapText="1"/>
      <protection/>
    </xf>
    <xf numFmtId="0" fontId="32" fillId="0" borderId="17" xfId="52" applyFont="1" applyBorder="1" applyAlignment="1">
      <alignment horizontal="center" vertical="center" wrapText="1"/>
      <protection/>
    </xf>
    <xf numFmtId="0" fontId="40" fillId="0" borderId="17" xfId="52" applyFont="1" applyBorder="1" applyAlignment="1">
      <alignment horizontal="center" vertical="center"/>
      <protection/>
    </xf>
    <xf numFmtId="2" fontId="40" fillId="0" borderId="17" xfId="52" applyNumberFormat="1" applyFont="1" applyFill="1" applyBorder="1" applyAlignment="1">
      <alignment horizontal="center" vertical="center"/>
      <protection/>
    </xf>
    <xf numFmtId="0" fontId="32" fillId="0" borderId="0" xfId="52" applyFill="1">
      <alignment/>
      <protection/>
    </xf>
    <xf numFmtId="0" fontId="3" fillId="0" borderId="11" xfId="0" applyFont="1" applyFill="1" applyBorder="1" applyAlignment="1">
      <alignment horizontal="center" vertical="top" wrapText="1"/>
    </xf>
    <xf numFmtId="0" fontId="11" fillId="0" borderId="18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4" fontId="8" fillId="33" borderId="10" xfId="0" applyNumberFormat="1" applyFont="1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top" wrapText="1"/>
    </xf>
    <xf numFmtId="0" fontId="0" fillId="33" borderId="12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32" fillId="0" borderId="0" xfId="52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L53"/>
  <sheetViews>
    <sheetView zoomScalePageLayoutView="0" workbookViewId="0" topLeftCell="C39">
      <selection activeCell="C46" sqref="C46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28.375" style="36" customWidth="1"/>
    <col min="4" max="4" width="12.75390625" style="36" customWidth="1"/>
    <col min="5" max="5" width="11.875" style="36" customWidth="1"/>
    <col min="6" max="6" width="13.25390625" style="36" customWidth="1"/>
    <col min="7" max="7" width="11.875" style="36" customWidth="1"/>
    <col min="8" max="8" width="13.00390625" style="36" customWidth="1"/>
    <col min="9" max="9" width="23.75390625" style="36" customWidth="1"/>
    <col min="10" max="10" width="10.625" style="2" hidden="1" customWidth="1"/>
    <col min="11" max="11" width="9.625" style="2" hidden="1" customWidth="1"/>
    <col min="12" max="12" width="0" style="2" hidden="1" customWidth="1"/>
    <col min="13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2.75" customHeight="1">
      <c r="C17" s="7"/>
      <c r="D17" s="7"/>
      <c r="E17" s="8"/>
      <c r="F17" s="8"/>
      <c r="G17" s="8"/>
      <c r="H17" s="8"/>
      <c r="I17" s="8"/>
    </row>
    <row r="18" spans="3:9" ht="12.75" customHeight="1">
      <c r="C18" s="7"/>
      <c r="D18" s="7"/>
      <c r="E18" s="8"/>
      <c r="F18" s="8"/>
      <c r="G18" s="8"/>
      <c r="H18" s="8"/>
      <c r="I18" s="8"/>
    </row>
    <row r="19" spans="3:9" ht="12.75" customHeight="1">
      <c r="C19" s="7"/>
      <c r="D19" s="7"/>
      <c r="E19" s="8"/>
      <c r="F19" s="8"/>
      <c r="G19" s="8"/>
      <c r="H19" s="8"/>
      <c r="I19" s="8"/>
    </row>
    <row r="20" spans="3:9" ht="12.75" customHeight="1">
      <c r="C20" s="7"/>
      <c r="D20" s="7"/>
      <c r="E20" s="8"/>
      <c r="F20" s="8"/>
      <c r="G20" s="8"/>
      <c r="H20" s="8"/>
      <c r="I20" s="8"/>
    </row>
    <row r="21" spans="3:9" ht="14.25">
      <c r="C21" s="56" t="s">
        <v>1</v>
      </c>
      <c r="D21" s="56"/>
      <c r="E21" s="56"/>
      <c r="F21" s="56"/>
      <c r="G21" s="56"/>
      <c r="H21" s="56"/>
      <c r="I21" s="56"/>
    </row>
    <row r="22" spans="3:9" ht="12.75">
      <c r="C22" s="57" t="s">
        <v>2</v>
      </c>
      <c r="D22" s="57"/>
      <c r="E22" s="57"/>
      <c r="F22" s="57"/>
      <c r="G22" s="57"/>
      <c r="H22" s="57"/>
      <c r="I22" s="57"/>
    </row>
    <row r="23" spans="3:9" ht="12.75">
      <c r="C23" s="57" t="s">
        <v>3</v>
      </c>
      <c r="D23" s="57"/>
      <c r="E23" s="57"/>
      <c r="F23" s="57"/>
      <c r="G23" s="57"/>
      <c r="H23" s="57"/>
      <c r="I23" s="57"/>
    </row>
    <row r="24" spans="3:9" ht="6" customHeight="1" thickBot="1">
      <c r="C24" s="58"/>
      <c r="D24" s="58"/>
      <c r="E24" s="58"/>
      <c r="F24" s="58"/>
      <c r="G24" s="58"/>
      <c r="H24" s="58"/>
      <c r="I24" s="58"/>
    </row>
    <row r="25" spans="3:9" ht="54.75" customHeight="1" thickBot="1">
      <c r="C25" s="9" t="s">
        <v>4</v>
      </c>
      <c r="D25" s="10" t="s">
        <v>5</v>
      </c>
      <c r="E25" s="11" t="s">
        <v>6</v>
      </c>
      <c r="F25" s="11" t="s">
        <v>7</v>
      </c>
      <c r="G25" s="11" t="s">
        <v>8</v>
      </c>
      <c r="H25" s="11" t="s">
        <v>9</v>
      </c>
      <c r="I25" s="10" t="s">
        <v>10</v>
      </c>
    </row>
    <row r="26" spans="3:9" ht="13.5" customHeight="1" thickBot="1">
      <c r="C26" s="59" t="s">
        <v>11</v>
      </c>
      <c r="D26" s="46"/>
      <c r="E26" s="46"/>
      <c r="F26" s="46"/>
      <c r="G26" s="46"/>
      <c r="H26" s="46"/>
      <c r="I26" s="60"/>
    </row>
    <row r="27" spans="3:11" ht="13.5" customHeight="1" thickBot="1">
      <c r="C27" s="12" t="s">
        <v>12</v>
      </c>
      <c r="D27" s="13">
        <v>778415.1899999995</v>
      </c>
      <c r="E27" s="14">
        <f>4627072.61-13436.36</f>
        <v>4613636.25</v>
      </c>
      <c r="F27" s="14">
        <f>18666.8+4478.52+1518.9+4520159.82</f>
        <v>4544824.04</v>
      </c>
      <c r="G27" s="14">
        <v>4592375.77</v>
      </c>
      <c r="H27" s="14">
        <f>+D27+E27-F27</f>
        <v>847227.3999999994</v>
      </c>
      <c r="I27" s="61" t="s">
        <v>13</v>
      </c>
      <c r="K27" s="15">
        <f>82756.01+89273.48+21565.69+656078.55-2446.33</f>
        <v>847227.4</v>
      </c>
    </row>
    <row r="28" spans="3:11" ht="13.5" customHeight="1" thickBot="1">
      <c r="C28" s="12" t="s">
        <v>14</v>
      </c>
      <c r="D28" s="13">
        <v>382252.6699999992</v>
      </c>
      <c r="E28" s="16">
        <f>1496504.42-90803.58</f>
        <v>1405700.8399999999</v>
      </c>
      <c r="F28" s="16">
        <f>1094.2+10290.11+3641.16+1334797.29</f>
        <v>1349822.76</v>
      </c>
      <c r="G28" s="14">
        <v>1323299.97</v>
      </c>
      <c r="H28" s="14">
        <f>+D28+E28-F28</f>
        <v>438130.74999999907</v>
      </c>
      <c r="I28" s="62"/>
      <c r="K28" s="15">
        <f>20434.36+111650.44+33868.87+280270.65-8093.57</f>
        <v>438130.75</v>
      </c>
    </row>
    <row r="29" spans="3:11" ht="13.5" customHeight="1" thickBot="1">
      <c r="C29" s="12" t="s">
        <v>15</v>
      </c>
      <c r="D29" s="13">
        <v>212697.81000000006</v>
      </c>
      <c r="E29" s="16">
        <f>964528.81-59392.06</f>
        <v>905136.75</v>
      </c>
      <c r="F29" s="16">
        <f>865488.59+490.53+8010.7</f>
        <v>873989.82</v>
      </c>
      <c r="G29" s="14">
        <v>1009214.02</v>
      </c>
      <c r="H29" s="14">
        <f>+D29+E29-F29</f>
        <v>243844.7400000001</v>
      </c>
      <c r="I29" s="62"/>
      <c r="K29" s="15">
        <f>165263.27-11630.96+12586.59+77625.84</f>
        <v>243844.74</v>
      </c>
    </row>
    <row r="30" spans="3:11" ht="13.5" customHeight="1" thickBot="1">
      <c r="C30" s="12" t="s">
        <v>16</v>
      </c>
      <c r="D30" s="13">
        <v>127836.21000000002</v>
      </c>
      <c r="E30" s="16">
        <f>206320.67-7461.43+338474.4-20072.92</f>
        <v>517260.72000000003</v>
      </c>
      <c r="F30" s="16">
        <f>135.9+191151.27+1504.83+305399.4+2799.15</f>
        <v>500990.55000000005</v>
      </c>
      <c r="G30" s="14">
        <v>530859.49</v>
      </c>
      <c r="H30" s="14">
        <f>+D30+E30-F30</f>
        <v>144106.38</v>
      </c>
      <c r="I30" s="62"/>
      <c r="K30" s="15">
        <f>2547.76+44401.29-1174.42+13987.9+62504.58-4013.84+26620.26-767.15</f>
        <v>144106.38000000003</v>
      </c>
    </row>
    <row r="31" spans="3:11" ht="13.5" customHeight="1" thickBot="1">
      <c r="C31" s="12" t="s">
        <v>17</v>
      </c>
      <c r="D31" s="13">
        <v>10244.580000000002</v>
      </c>
      <c r="E31" s="16">
        <f>9860.98-57.68+27542.13</f>
        <v>37345.43</v>
      </c>
      <c r="F31" s="16">
        <f>271.06+10531.26+26786.14+12.54+18.79+9.51</f>
        <v>37629.3</v>
      </c>
      <c r="G31" s="14">
        <f>99013.39</f>
        <v>99013.39</v>
      </c>
      <c r="H31" s="14">
        <f>+D31+E31-F31</f>
        <v>9960.71</v>
      </c>
      <c r="I31" s="63"/>
      <c r="K31" s="2">
        <f>2043.24+2664.74-50.87+4892.45-10.57+166.1+189.9+65.72</f>
        <v>9960.71</v>
      </c>
    </row>
    <row r="32" spans="3:9" ht="13.5" customHeight="1" thickBot="1">
      <c r="C32" s="12" t="s">
        <v>18</v>
      </c>
      <c r="D32" s="17">
        <f>SUM(D27:D31)</f>
        <v>1511446.4599999988</v>
      </c>
      <c r="E32" s="17">
        <f>SUM(E27:E31)</f>
        <v>7479079.989999999</v>
      </c>
      <c r="F32" s="17">
        <f>SUM(F27:F31)</f>
        <v>7307256.47</v>
      </c>
      <c r="G32" s="17">
        <f>SUM(G27:G31)</f>
        <v>7554762.64</v>
      </c>
      <c r="H32" s="17">
        <f>SUM(H27:H31)</f>
        <v>1683269.9799999986</v>
      </c>
      <c r="I32" s="18"/>
    </row>
    <row r="33" spans="3:9" ht="13.5" customHeight="1" thickBot="1">
      <c r="C33" s="46" t="s">
        <v>19</v>
      </c>
      <c r="D33" s="46"/>
      <c r="E33" s="46"/>
      <c r="F33" s="46"/>
      <c r="G33" s="46"/>
      <c r="H33" s="46"/>
      <c r="I33" s="46"/>
    </row>
    <row r="34" spans="3:9" ht="52.5" customHeight="1" thickBot="1">
      <c r="C34" s="19" t="s">
        <v>4</v>
      </c>
      <c r="D34" s="10" t="s">
        <v>5</v>
      </c>
      <c r="E34" s="11" t="s">
        <v>6</v>
      </c>
      <c r="F34" s="11" t="s">
        <v>7</v>
      </c>
      <c r="G34" s="11" t="s">
        <v>8</v>
      </c>
      <c r="H34" s="11" t="s">
        <v>9</v>
      </c>
      <c r="I34" s="20" t="s">
        <v>20</v>
      </c>
    </row>
    <row r="35" spans="3:12" ht="29.25" customHeight="1" thickBot="1">
      <c r="C35" s="9" t="s">
        <v>21</v>
      </c>
      <c r="D35" s="21">
        <v>412365.4699999988</v>
      </c>
      <c r="E35" s="22">
        <f>2721091.36+4568.82+15077.34+3455.44-0.94+24241.09-6.33+0.94+6.33</f>
        <v>2768434.0499999993</v>
      </c>
      <c r="F35" s="22">
        <f>2640048.86+3918.44+12723.64+3029.11+21180.95+5.91+40.63</f>
        <v>2680947.54</v>
      </c>
      <c r="G35" s="14">
        <f>+E35</f>
        <v>2768434.0499999993</v>
      </c>
      <c r="H35" s="22">
        <f aca="true" t="shared" si="0" ref="H35:H43">+D35+E35-F35</f>
        <v>499851.9799999981</v>
      </c>
      <c r="I35" s="47" t="s">
        <v>22</v>
      </c>
      <c r="J35" s="15">
        <f>494068.34-882.46+677.8-4.62+2437.72-13.39+429.51-4.12+3084.77-30.96+11.49-0.23+79.68-1.55</f>
        <v>499851.98</v>
      </c>
      <c r="K35" s="23">
        <f>+H35-J35</f>
        <v>-1.862645149230957E-09</v>
      </c>
      <c r="L35" s="23">
        <f>+D35-413397.37+1253.99-23.48+0.68-72.73+2.1-16.46+0.23-113.98+1.55</f>
        <v>-1.1874135008582698E-09</v>
      </c>
    </row>
    <row r="36" spans="3:10" ht="14.25" customHeight="1" thickBot="1">
      <c r="C36" s="12" t="s">
        <v>23</v>
      </c>
      <c r="D36" s="13">
        <v>84025.71000000002</v>
      </c>
      <c r="E36" s="14">
        <v>543189.28</v>
      </c>
      <c r="F36" s="14">
        <v>526290.4</v>
      </c>
      <c r="G36" s="14">
        <v>643088.17</v>
      </c>
      <c r="H36" s="22">
        <f t="shared" si="0"/>
        <v>100924.58999999997</v>
      </c>
      <c r="I36" s="48"/>
      <c r="J36" s="15">
        <f>101351.59-427</f>
        <v>100924.59</v>
      </c>
    </row>
    <row r="37" spans="3:9" ht="13.5" customHeight="1" thickBot="1">
      <c r="C37" s="19" t="s">
        <v>24</v>
      </c>
      <c r="D37" s="24">
        <v>12811.48000000005</v>
      </c>
      <c r="E37" s="14"/>
      <c r="F37" s="14">
        <v>2132.34</v>
      </c>
      <c r="G37" s="14"/>
      <c r="H37" s="22">
        <f t="shared" si="0"/>
        <v>10679.14000000005</v>
      </c>
      <c r="I37" s="25"/>
    </row>
    <row r="38" spans="3:10" ht="14.25" customHeight="1" thickBot="1">
      <c r="C38" s="12" t="s">
        <v>25</v>
      </c>
      <c r="D38" s="13">
        <v>58025.6100000001</v>
      </c>
      <c r="E38" s="14">
        <v>337123</v>
      </c>
      <c r="F38" s="14">
        <v>331539.68</v>
      </c>
      <c r="G38" s="14">
        <f>+E38</f>
        <v>337123</v>
      </c>
      <c r="H38" s="22">
        <f t="shared" si="0"/>
        <v>63608.93000000011</v>
      </c>
      <c r="I38" s="25" t="s">
        <v>26</v>
      </c>
      <c r="J38" s="2">
        <f>63853.6-244.67</f>
        <v>63608.93</v>
      </c>
    </row>
    <row r="39" spans="3:11" ht="25.5" customHeight="1" thickBot="1">
      <c r="C39" s="12" t="s">
        <v>27</v>
      </c>
      <c r="D39" s="13">
        <v>87458.63</v>
      </c>
      <c r="E39" s="14">
        <f>452534.79+138498.21</f>
        <v>591033</v>
      </c>
      <c r="F39" s="14">
        <f>399587.31+4842.73+168018.11</f>
        <v>572448.1499999999</v>
      </c>
      <c r="G39" s="14">
        <v>485047.31</v>
      </c>
      <c r="H39" s="22">
        <f t="shared" si="0"/>
        <v>106043.4800000001</v>
      </c>
      <c r="I39" s="26" t="s">
        <v>28</v>
      </c>
      <c r="J39" s="2">
        <f>34240.57+53485.39-267.33</f>
        <v>87458.62999999999</v>
      </c>
      <c r="K39" s="15">
        <f>53412.14-464.66+29397.84+23698.16</f>
        <v>106043.48</v>
      </c>
    </row>
    <row r="40" spans="3:10" ht="28.5" customHeight="1" thickBot="1">
      <c r="C40" s="12" t="s">
        <v>29</v>
      </c>
      <c r="D40" s="13">
        <v>4696.919999999998</v>
      </c>
      <c r="E40" s="16">
        <v>31377.92</v>
      </c>
      <c r="F40" s="16">
        <v>30395.98</v>
      </c>
      <c r="G40" s="14">
        <f>+E40</f>
        <v>31377.92</v>
      </c>
      <c r="H40" s="22">
        <f t="shared" si="0"/>
        <v>5678.859999999997</v>
      </c>
      <c r="I40" s="26" t="s">
        <v>30</v>
      </c>
      <c r="J40" s="2">
        <f>5703.54-24.68</f>
        <v>5678.86</v>
      </c>
    </row>
    <row r="41" spans="3:10" ht="13.5" customHeight="1" thickBot="1">
      <c r="C41" s="19" t="s">
        <v>31</v>
      </c>
      <c r="D41" s="13">
        <v>65326.72000000003</v>
      </c>
      <c r="E41" s="16">
        <v>362014.8</v>
      </c>
      <c r="F41" s="16">
        <v>351485.89</v>
      </c>
      <c r="G41" s="14">
        <f>+E41</f>
        <v>362014.8</v>
      </c>
      <c r="H41" s="22">
        <f t="shared" si="0"/>
        <v>75855.63</v>
      </c>
      <c r="I41" s="25"/>
      <c r="J41" s="2">
        <f>76052.39-196.76</f>
        <v>75855.63</v>
      </c>
    </row>
    <row r="42" spans="3:11" ht="13.5" customHeight="1" thickBot="1">
      <c r="C42" s="19" t="s">
        <v>32</v>
      </c>
      <c r="D42" s="13">
        <v>10424.289999999999</v>
      </c>
      <c r="E42" s="16">
        <f>47038.98-2379.83+96124.64-4802.2</f>
        <v>135981.59</v>
      </c>
      <c r="F42" s="16">
        <f>39020.77+80703.51</f>
        <v>119724.28</v>
      </c>
      <c r="G42" s="14">
        <f>+E42</f>
        <v>135981.59</v>
      </c>
      <c r="H42" s="22">
        <f t="shared" si="0"/>
        <v>26681.600000000006</v>
      </c>
      <c r="I42" s="25"/>
      <c r="J42" s="2">
        <f>7385.8-168.42+3290.3-83.39</f>
        <v>10424.29</v>
      </c>
      <c r="K42" s="15">
        <f>18800.6-964.29+9323.72-478.43</f>
        <v>26681.6</v>
      </c>
    </row>
    <row r="43" spans="3:10" ht="13.5" customHeight="1" thickBot="1">
      <c r="C43" s="12" t="s">
        <v>33</v>
      </c>
      <c r="D43" s="13">
        <v>17250.570000000007</v>
      </c>
      <c r="E43" s="16">
        <v>121394.84</v>
      </c>
      <c r="F43" s="16">
        <v>117665.14</v>
      </c>
      <c r="G43" s="14">
        <f>+E43</f>
        <v>121394.84</v>
      </c>
      <c r="H43" s="22">
        <f t="shared" si="0"/>
        <v>20980.270000000004</v>
      </c>
      <c r="I43" s="26" t="s">
        <v>34</v>
      </c>
      <c r="J43" s="2">
        <f>21075.53-95.26</f>
        <v>20980.27</v>
      </c>
    </row>
    <row r="44" spans="3:9" s="28" customFormat="1" ht="13.5" customHeight="1" thickBot="1">
      <c r="C44" s="12" t="s">
        <v>18</v>
      </c>
      <c r="D44" s="17">
        <f>SUM(D35:D43)</f>
        <v>752385.3999999992</v>
      </c>
      <c r="E44" s="17">
        <f>SUM(E35:E43)</f>
        <v>4890548.479999999</v>
      </c>
      <c r="F44" s="17">
        <f>SUM(F35:F43)</f>
        <v>4732629.399999999</v>
      </c>
      <c r="G44" s="17">
        <f>SUM(G35:G43)</f>
        <v>4884461.679999999</v>
      </c>
      <c r="H44" s="17">
        <f>SUM(H35:H43)</f>
        <v>910304.4799999984</v>
      </c>
      <c r="I44" s="27"/>
    </row>
    <row r="45" spans="3:9" ht="13.5" customHeight="1" thickBot="1">
      <c r="C45" s="49" t="s">
        <v>35</v>
      </c>
      <c r="D45" s="49"/>
      <c r="E45" s="49"/>
      <c r="F45" s="49"/>
      <c r="G45" s="49"/>
      <c r="H45" s="49"/>
      <c r="I45" s="49"/>
    </row>
    <row r="46" spans="3:9" ht="41.25" customHeight="1" thickBot="1">
      <c r="C46" s="29" t="s">
        <v>36</v>
      </c>
      <c r="D46" s="50" t="s">
        <v>37</v>
      </c>
      <c r="E46" s="51"/>
      <c r="F46" s="51"/>
      <c r="G46" s="51"/>
      <c r="H46" s="52"/>
      <c r="I46" s="30" t="s">
        <v>38</v>
      </c>
    </row>
    <row r="47" spans="3:9" s="33" customFormat="1" ht="30.75" customHeight="1" thickBot="1">
      <c r="C47" s="31" t="s">
        <v>39</v>
      </c>
      <c r="D47" s="53" t="s">
        <v>40</v>
      </c>
      <c r="E47" s="54"/>
      <c r="F47" s="54"/>
      <c r="G47" s="54"/>
      <c r="H47" s="55"/>
      <c r="I47" s="32" t="s">
        <v>41</v>
      </c>
    </row>
    <row r="48" spans="3:9" s="33" customFormat="1" ht="0.75" customHeight="1" thickBot="1">
      <c r="C48" s="31"/>
      <c r="D48" s="53"/>
      <c r="E48" s="54"/>
      <c r="F48" s="54"/>
      <c r="G48" s="54"/>
      <c r="H48" s="55"/>
      <c r="I48" s="32"/>
    </row>
    <row r="49" spans="3:8" ht="14.25" customHeight="1">
      <c r="C49" s="34" t="s">
        <v>42</v>
      </c>
      <c r="D49" s="34"/>
      <c r="E49" s="34"/>
      <c r="F49" s="34"/>
      <c r="G49" s="34"/>
      <c r="H49" s="35">
        <f>+H32+H44</f>
        <v>2593574.459999997</v>
      </c>
    </row>
    <row r="50" spans="3:9" s="37" customFormat="1" ht="12" customHeight="1">
      <c r="C50" s="36" t="s">
        <v>43</v>
      </c>
      <c r="D50" s="36"/>
      <c r="E50" s="36"/>
      <c r="F50" s="36"/>
      <c r="G50" s="36"/>
      <c r="H50" s="36"/>
      <c r="I50" s="36"/>
    </row>
    <row r="51" ht="12.75" customHeight="1">
      <c r="C51" s="38" t="s">
        <v>44</v>
      </c>
    </row>
    <row r="53" spans="4:8" ht="12.75">
      <c r="D53" s="39"/>
      <c r="E53" s="39"/>
      <c r="F53" s="39"/>
      <c r="G53" s="39"/>
      <c r="H53" s="39"/>
    </row>
  </sheetData>
  <sheetProtection/>
  <mergeCells count="12">
    <mergeCell ref="C21:I21"/>
    <mergeCell ref="C22:I22"/>
    <mergeCell ref="C23:I23"/>
    <mergeCell ref="C24:I24"/>
    <mergeCell ref="C26:I26"/>
    <mergeCell ref="I27:I31"/>
    <mergeCell ref="C33:I33"/>
    <mergeCell ref="I35:I36"/>
    <mergeCell ref="C45:I45"/>
    <mergeCell ref="D46:H46"/>
    <mergeCell ref="D47:H47"/>
    <mergeCell ref="D48:H48"/>
  </mergeCells>
  <printOptions/>
  <pageMargins left="0.5905511811023623" right="0" top="0" bottom="0" header="0.5118110236220472" footer="0.511811023622047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2:I30"/>
  <sheetViews>
    <sheetView tabSelected="1" zoomScaleSheetLayoutView="120" zoomScalePageLayoutView="0" workbookViewId="0" topLeftCell="A10">
      <selection activeCell="E24" sqref="E24"/>
    </sheetView>
  </sheetViews>
  <sheetFormatPr defaultColWidth="9.00390625" defaultRowHeight="12.75"/>
  <cols>
    <col min="1" max="1" width="4.625" style="40" customWidth="1"/>
    <col min="2" max="2" width="12.375" style="40" customWidth="1"/>
    <col min="3" max="3" width="13.25390625" style="40" hidden="1" customWidth="1"/>
    <col min="4" max="4" width="12.125" style="40" customWidth="1"/>
    <col min="5" max="5" width="13.625" style="40" customWidth="1"/>
    <col min="6" max="6" width="13.25390625" style="40" customWidth="1"/>
    <col min="7" max="7" width="14.25390625" style="40" customWidth="1"/>
    <col min="8" max="9" width="15.125" style="40" customWidth="1"/>
    <col min="10" max="16384" width="9.125" style="40" customWidth="1"/>
  </cols>
  <sheetData>
    <row r="12" spans="1:9" ht="15">
      <c r="A12" s="64" t="s">
        <v>45</v>
      </c>
      <c r="B12" s="64"/>
      <c r="C12" s="64"/>
      <c r="D12" s="64"/>
      <c r="E12" s="64"/>
      <c r="F12" s="64"/>
      <c r="G12" s="64"/>
      <c r="H12" s="64"/>
      <c r="I12" s="64"/>
    </row>
    <row r="13" spans="1:9" ht="15">
      <c r="A13" s="64" t="s">
        <v>46</v>
      </c>
      <c r="B13" s="64"/>
      <c r="C13" s="64"/>
      <c r="D13" s="64"/>
      <c r="E13" s="64"/>
      <c r="F13" s="64"/>
      <c r="G13" s="64"/>
      <c r="H13" s="64"/>
      <c r="I13" s="64"/>
    </row>
    <row r="14" spans="1:9" ht="15">
      <c r="A14" s="64" t="s">
        <v>47</v>
      </c>
      <c r="B14" s="64"/>
      <c r="C14" s="64"/>
      <c r="D14" s="64"/>
      <c r="E14" s="64"/>
      <c r="F14" s="64"/>
      <c r="G14" s="64"/>
      <c r="H14" s="64"/>
      <c r="I14" s="64"/>
    </row>
    <row r="15" spans="1:9" ht="60">
      <c r="A15" s="41" t="s">
        <v>48</v>
      </c>
      <c r="B15" s="41" t="s">
        <v>49</v>
      </c>
      <c r="C15" s="41" t="s">
        <v>50</v>
      </c>
      <c r="D15" s="41" t="s">
        <v>51</v>
      </c>
      <c r="E15" s="41" t="s">
        <v>52</v>
      </c>
      <c r="F15" s="42" t="s">
        <v>53</v>
      </c>
      <c r="G15" s="42" t="s">
        <v>54</v>
      </c>
      <c r="H15" s="41" t="s">
        <v>55</v>
      </c>
      <c r="I15" s="41" t="s">
        <v>56</v>
      </c>
    </row>
    <row r="16" spans="1:9" ht="15">
      <c r="A16" s="43" t="s">
        <v>57</v>
      </c>
      <c r="B16" s="44">
        <v>-264.28488</v>
      </c>
      <c r="C16" s="44"/>
      <c r="D16" s="44">
        <v>543.18928</v>
      </c>
      <c r="E16" s="44">
        <v>526.2904</v>
      </c>
      <c r="F16" s="44">
        <f>18.38+25.764</f>
        <v>44.144</v>
      </c>
      <c r="G16" s="44">
        <v>643.08817</v>
      </c>
      <c r="H16" s="44">
        <v>100.92459</v>
      </c>
      <c r="I16" s="44">
        <f>B16+D16+F16-G16</f>
        <v>-320.0397699999999</v>
      </c>
    </row>
    <row r="18" ht="15">
      <c r="A18" s="40" t="s">
        <v>58</v>
      </c>
    </row>
    <row r="19" ht="15">
      <c r="A19" s="45" t="s">
        <v>59</v>
      </c>
    </row>
    <row r="20" ht="15">
      <c r="A20" s="45" t="s">
        <v>60</v>
      </c>
    </row>
    <row r="21" ht="15">
      <c r="A21" s="45" t="s">
        <v>61</v>
      </c>
    </row>
    <row r="22" ht="15">
      <c r="A22" s="45" t="s">
        <v>62</v>
      </c>
    </row>
    <row r="23" ht="15">
      <c r="A23" s="45" t="s">
        <v>63</v>
      </c>
    </row>
    <row r="24" ht="15">
      <c r="A24" s="45" t="s">
        <v>64</v>
      </c>
    </row>
    <row r="25" ht="15">
      <c r="A25" s="45" t="s">
        <v>65</v>
      </c>
    </row>
    <row r="26" ht="15">
      <c r="A26" s="45" t="s">
        <v>66</v>
      </c>
    </row>
    <row r="27" ht="15">
      <c r="A27" s="45" t="s">
        <v>67</v>
      </c>
    </row>
    <row r="28" ht="15">
      <c r="A28" s="45" t="s">
        <v>68</v>
      </c>
    </row>
    <row r="29" ht="15">
      <c r="A29" s="45" t="s">
        <v>69</v>
      </c>
    </row>
    <row r="30" ht="15">
      <c r="A30" s="40" t="s">
        <v>70</v>
      </c>
    </row>
  </sheetData>
  <sheetProtection/>
  <mergeCells count="3">
    <mergeCell ref="A12:I12"/>
    <mergeCell ref="A13:I13"/>
    <mergeCell ref="A14:I14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Uyt</dc:creator>
  <cp:keywords/>
  <dc:description/>
  <cp:lastModifiedBy>Uyt</cp:lastModifiedBy>
  <dcterms:created xsi:type="dcterms:W3CDTF">2017-04-23T19:47:57Z</dcterms:created>
  <dcterms:modified xsi:type="dcterms:W3CDTF">2017-04-24T18:52:46Z</dcterms:modified>
  <cp:category/>
  <cp:version/>
  <cp:contentType/>
  <cp:contentStatus/>
</cp:coreProperties>
</file>