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<sst xmlns="http://schemas.openxmlformats.org/spreadsheetml/2006/main" count="76" uniqueCount="69">
  <si>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</si>
  <si>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</si>
  <si>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</si>
  <si>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11  по ул. Молодцова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</si>
  <si>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</si>
  <si>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</si>
  <si>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</si>
  <si>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</si>
  <si>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</si>
  <si>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</si>
  <si>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</si>
  <si>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</si>
  <si>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</si>
  <si>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</si>
  <si>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</si>
  <si>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</si>
  <si>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</si>
  <si>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</si>
  <si>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</si>
  <si>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</si>
  <si>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</si>
  <si>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</si>
  <si>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Н/2011-97 от 01.07.2011г.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</si>
  <si>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</si>
  <si>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</si>
  <si>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</si>
  <si>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</si>
  <si>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</si>
  <si>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</si>
  <si>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</si>
  <si>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</si>
  <si>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</si>
  <si>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</si>
  <si>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ООО"Энерго-Сервис"</t>
  </si>
  <si>
    <t>Повышающий коэффициент</t>
  </si>
  <si>
    <t>страхование</t>
  </si>
  <si>
    <t>Прочие поступления</t>
  </si>
  <si>
    <t>Размещение Интернет оборудования</t>
  </si>
  <si>
    <t>Поступило за размещение интернет оборудования от ЦИТ "Домашние сети" 4320,00 руб., ПАО "Вымпелком" 6300.00 руб., ООО "Перспектива"5600.00руб.</t>
  </si>
  <si>
    <t>ЦИТ "Домашние сети",           ПАО "Вымпелком",             ООО "Перспектива"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</si>
  <si>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</si>
  <si>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</si>
  <si>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</si>
  <si>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</si>
  <si>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</si>
  <si>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11 по ул. Молодцова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</si>
  <si>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</si>
  <si>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</si>
  <si>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</si>
  <si>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</si>
  <si>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</si>
  <si>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</si>
  <si>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</si>
  <si>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</si>
  <si>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</si>
  <si>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</si>
  <si>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366.01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 Cyr"/>
        <family val="0"/>
      </rPr>
      <t>тыс.рублей, в том числе:</t>
    </r>
  </si>
  <si>
    <t>ремонт фасада (межпанельные швы) - 44.25 т.р.</t>
  </si>
  <si>
    <t>работы по электрике - 2.55 т.р.</t>
  </si>
  <si>
    <t>очистка крыши от снега - 59.82 т.р.</t>
  </si>
  <si>
    <t>замена узлов учета ХВС - 133.87 т.р.</t>
  </si>
  <si>
    <t>ремонт дверей -  0.49 т.р.</t>
  </si>
  <si>
    <t>аварийное обслуживание - 0,83 т.р.</t>
  </si>
  <si>
    <t>ремонт лифтового оборудования - 110.61 т.р.</t>
  </si>
  <si>
    <t>ремонт кровли - 0.17 т.р.</t>
  </si>
  <si>
    <t>смена стекол - 0.91т.р.</t>
  </si>
  <si>
    <t>изготовление и установка хомутов на мусорные клапана - 0.13 т.р.</t>
  </si>
  <si>
    <t>установка пандуса - 10.43 т.р.</t>
  </si>
  <si>
    <t>прочее - 1,95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</si>
</sst>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0" fillId="0" borderId="15" xfId="0" applyNumberFormat="1" applyFont="1" applyFill="1" applyBorder="1" applyAlignment="1">
      <alignment horizontal="right" vertical="top" wrapText="1"/>
    </xf>
    <xf numFmtId="0" fontId="12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2" fontId="8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2" fillId="0" borderId="0" xfId="52">
      <alignment/>
      <protection/>
    </xf>
    <xf numFmtId="0" fontId="32" fillId="0" borderId="16" xfId="52" applyBorder="1" applyAlignment="1">
      <alignment horizontal="center" vertical="center" wrapText="1"/>
      <protection/>
    </xf>
    <xf numFmtId="0" fontId="32" fillId="0" borderId="16" xfId="52" applyFont="1" applyBorder="1" applyAlignment="1">
      <alignment horizontal="center" vertical="center" wrapText="1"/>
      <protection/>
    </xf>
    <xf numFmtId="0" fontId="40" fillId="0" borderId="16" xfId="52" applyFont="1" applyBorder="1" applyAlignment="1">
      <alignment horizontal="center" vertical="center"/>
      <protection/>
    </xf>
    <xf numFmtId="2" fontId="40" fillId="0" borderId="16" xfId="52" applyNumberFormat="1" applyFont="1" applyFill="1" applyBorder="1" applyAlignment="1">
      <alignment horizontal="center" vertical="center"/>
      <protection/>
    </xf>
    <xf numFmtId="0" fontId="32" fillId="0" borderId="0" xfId="52" applyFill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2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2"/>
  <sheetViews>
    <sheetView zoomScalePageLayoutView="0" workbookViewId="0" topLeftCell="C32">
      <selection activeCell="D47" sqref="D47:H47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3" customWidth="1"/>
    <col min="4" max="4" width="13.25390625" style="33" customWidth="1"/>
    <col min="5" max="5" width="11.875" style="33" customWidth="1"/>
    <col min="6" max="6" width="13.25390625" style="33" customWidth="1"/>
    <col min="7" max="7" width="11.875" style="33" customWidth="1"/>
    <col min="8" max="8" width="13.375" style="33" customWidth="1"/>
    <col min="9" max="9" width="23.25390625" style="33" customWidth="1"/>
    <col min="10" max="10" width="10.125" style="2" hidden="1" customWidth="1"/>
    <col min="11" max="11" width="9.625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4.25">
      <c r="C21" s="51" t="s">
        <v>1</v>
      </c>
      <c r="D21" s="51"/>
      <c r="E21" s="51"/>
      <c r="F21" s="51"/>
      <c r="G21" s="51"/>
      <c r="H21" s="51"/>
      <c r="I21" s="51"/>
    </row>
    <row r="22" spans="3:9" ht="12.75">
      <c r="C22" s="52" t="s">
        <v>2</v>
      </c>
      <c r="D22" s="52"/>
      <c r="E22" s="52"/>
      <c r="F22" s="52"/>
      <c r="G22" s="52"/>
      <c r="H22" s="52"/>
      <c r="I22" s="52"/>
    </row>
    <row r="23" spans="3:9" ht="12.75">
      <c r="C23" s="52" t="s">
        <v>3</v>
      </c>
      <c r="D23" s="52"/>
      <c r="E23" s="52"/>
      <c r="F23" s="52"/>
      <c r="G23" s="52"/>
      <c r="H23" s="52"/>
      <c r="I23" s="52"/>
    </row>
    <row r="24" spans="3:9" ht="6" customHeight="1" thickBot="1">
      <c r="C24" s="53"/>
      <c r="D24" s="53"/>
      <c r="E24" s="53"/>
      <c r="F24" s="53"/>
      <c r="G24" s="53"/>
      <c r="H24" s="53"/>
      <c r="I24" s="53"/>
    </row>
    <row r="25" spans="3:9" ht="51.75" customHeight="1" thickBot="1">
      <c r="C25" s="9" t="s">
        <v>4</v>
      </c>
      <c r="D25" s="10" t="s">
        <v>5</v>
      </c>
      <c r="E25" s="11" t="s">
        <v>6</v>
      </c>
      <c r="F25" s="11" t="s">
        <v>7</v>
      </c>
      <c r="G25" s="11" t="s">
        <v>8</v>
      </c>
      <c r="H25" s="11" t="s">
        <v>9</v>
      </c>
      <c r="I25" s="10" t="s">
        <v>10</v>
      </c>
    </row>
    <row r="26" spans="3:9" ht="13.5" customHeight="1" thickBot="1">
      <c r="C26" s="54" t="s">
        <v>11</v>
      </c>
      <c r="D26" s="44"/>
      <c r="E26" s="44"/>
      <c r="F26" s="44"/>
      <c r="G26" s="44"/>
      <c r="H26" s="44"/>
      <c r="I26" s="55"/>
    </row>
    <row r="27" spans="3:11" ht="13.5" customHeight="1" thickBot="1">
      <c r="C27" s="12" t="s">
        <v>12</v>
      </c>
      <c r="D27" s="13">
        <v>565497.0299999998</v>
      </c>
      <c r="E27" s="14">
        <v>3303933.04</v>
      </c>
      <c r="F27" s="14">
        <f>3091505.4+2237.89+6672.66+19151.52</f>
        <v>3119567.47</v>
      </c>
      <c r="G27" s="14">
        <v>3305376.62</v>
      </c>
      <c r="H27" s="14">
        <f>+D27+E27-F27</f>
        <v>749862.5999999996</v>
      </c>
      <c r="I27" s="56" t="s">
        <v>13</v>
      </c>
      <c r="K27" s="15">
        <f>600168.49+27617.09+36357.33+85719.69</f>
        <v>749862.5999999999</v>
      </c>
    </row>
    <row r="28" spans="3:11" ht="13.5" customHeight="1" thickBot="1">
      <c r="C28" s="12" t="s">
        <v>14</v>
      </c>
      <c r="D28" s="13">
        <v>309134.85999999987</v>
      </c>
      <c r="E28" s="16">
        <f>1532053.59-96084.6</f>
        <v>1435968.99</v>
      </c>
      <c r="F28" s="16">
        <f>1332721.98+6476.84+12228.71+1504.2</f>
        <v>1352931.73</v>
      </c>
      <c r="G28" s="14">
        <v>1484929.29</v>
      </c>
      <c r="H28" s="14">
        <f>+D28+E28-F28</f>
        <v>392172.1199999999</v>
      </c>
      <c r="I28" s="57"/>
      <c r="K28" s="15">
        <f>310449.16-21703.09+35682.97+53700.09+14042.99</f>
        <v>392172.1199999999</v>
      </c>
    </row>
    <row r="29" spans="3:11" ht="13.5" customHeight="1" thickBot="1">
      <c r="C29" s="12" t="s">
        <v>15</v>
      </c>
      <c r="D29" s="13">
        <v>172351.53000000003</v>
      </c>
      <c r="E29" s="16">
        <f>879623.4-59133.04</f>
        <v>820490.36</v>
      </c>
      <c r="F29" s="16">
        <f>707.79+779357.3+12274.47</f>
        <v>792339.56</v>
      </c>
      <c r="G29" s="14">
        <v>840052.05</v>
      </c>
      <c r="H29" s="14">
        <f>+D29+E29-F29</f>
        <v>200502.32999999996</v>
      </c>
      <c r="I29" s="57"/>
      <c r="K29" s="15">
        <f>7001.71+148629.19-11189.04+56060.47</f>
        <v>200502.33</v>
      </c>
    </row>
    <row r="30" spans="3:11" ht="13.5" customHeight="1" thickBot="1">
      <c r="C30" s="12" t="s">
        <v>16</v>
      </c>
      <c r="D30" s="13">
        <v>102645.51000000007</v>
      </c>
      <c r="E30" s="16">
        <f>211741.04-12231.32+308680.72-19034.12</f>
        <v>489156.31999999995</v>
      </c>
      <c r="F30" s="16">
        <f>184.45+185929.94+1878.7+275342.16+4260.89</f>
        <v>467596.14</v>
      </c>
      <c r="G30" s="14">
        <v>493108.51</v>
      </c>
      <c r="H30" s="14">
        <f>+D30+E30-F30</f>
        <v>124205.69000000006</v>
      </c>
      <c r="I30" s="57"/>
      <c r="K30" s="15">
        <f>1734.39+47652.65-2907.12+7883.63+54613.32-3914.13+19410.06-267.11</f>
        <v>124205.68999999999</v>
      </c>
    </row>
    <row r="31" spans="3:11" ht="13.5" customHeight="1" thickBot="1">
      <c r="C31" s="12" t="s">
        <v>17</v>
      </c>
      <c r="D31" s="13">
        <v>761.6100000000079</v>
      </c>
      <c r="E31" s="16">
        <f>43401.17+15564.38</f>
        <v>58965.549999999996</v>
      </c>
      <c r="F31" s="16">
        <f>31.1+34005.36+15726.75+0.37+27.89+3.23</f>
        <v>49794.700000000004</v>
      </c>
      <c r="G31" s="14">
        <f>30808.39+11706.7+20000</f>
        <v>62515.09</v>
      </c>
      <c r="H31" s="14">
        <f>+D31+E31-F31</f>
        <v>9932.46</v>
      </c>
      <c r="I31" s="58"/>
      <c r="K31" s="2">
        <f>48.84+6790.24-1201.85+4140.12+2.03+136.88+16.2</f>
        <v>9932.46</v>
      </c>
    </row>
    <row r="32" spans="3:9" ht="13.5" customHeight="1" thickBot="1">
      <c r="C32" s="12" t="s">
        <v>18</v>
      </c>
      <c r="D32" s="17">
        <f>SUM(D27:D31)</f>
        <v>1150390.5399999998</v>
      </c>
      <c r="E32" s="17">
        <f>SUM(E27:E31)</f>
        <v>6108514.260000001</v>
      </c>
      <c r="F32" s="17">
        <f>SUM(F27:F31)</f>
        <v>5782229.6</v>
      </c>
      <c r="G32" s="17">
        <f>SUM(G27:G31)</f>
        <v>6185981.56</v>
      </c>
      <c r="H32" s="17">
        <f>SUM(H27:H31)</f>
        <v>1476675.1999999993</v>
      </c>
      <c r="I32" s="12"/>
    </row>
    <row r="33" spans="3:9" ht="13.5" customHeight="1" thickBot="1">
      <c r="C33" s="44" t="s">
        <v>19</v>
      </c>
      <c r="D33" s="44"/>
      <c r="E33" s="44"/>
      <c r="F33" s="44"/>
      <c r="G33" s="44"/>
      <c r="H33" s="44"/>
      <c r="I33" s="44"/>
    </row>
    <row r="34" spans="3:9" ht="51" customHeight="1" thickBot="1">
      <c r="C34" s="18" t="s">
        <v>4</v>
      </c>
      <c r="D34" s="10" t="s">
        <v>5</v>
      </c>
      <c r="E34" s="11" t="s">
        <v>6</v>
      </c>
      <c r="F34" s="11" t="s">
        <v>7</v>
      </c>
      <c r="G34" s="11" t="s">
        <v>8</v>
      </c>
      <c r="H34" s="11" t="s">
        <v>9</v>
      </c>
      <c r="I34" s="19" t="s">
        <v>20</v>
      </c>
    </row>
    <row r="35" spans="3:11" ht="26.25" customHeight="1" thickBot="1">
      <c r="C35" s="9" t="s">
        <v>21</v>
      </c>
      <c r="D35" s="20">
        <v>364526.45000000065</v>
      </c>
      <c r="E35" s="21">
        <f>2472380.68+6727.8+19139.14+5586.05+40948.84</f>
        <v>2544782.51</v>
      </c>
      <c r="F35" s="21">
        <f>2345350.79+5548.11+15309.27+4860.62+35504.85+8.44+42.93</f>
        <v>2406625.0100000002</v>
      </c>
      <c r="G35" s="21">
        <f>+E35</f>
        <v>2544782.51</v>
      </c>
      <c r="H35" s="21">
        <f>+D35+E35-F35</f>
        <v>502683.9500000002</v>
      </c>
      <c r="I35" s="45" t="s">
        <v>22</v>
      </c>
      <c r="J35" s="22">
        <f>364229.99+42.37+126.44+20.98+106.67-D35</f>
        <v>-6.984919309616089E-10</v>
      </c>
      <c r="K35" s="22">
        <f>491259.88+1222.06+3956.31+725.43+5443.99+12.54+63.74-H35</f>
        <v>0</v>
      </c>
    </row>
    <row r="36" spans="3:10" ht="14.25" customHeight="1" thickBot="1">
      <c r="C36" s="12" t="s">
        <v>23</v>
      </c>
      <c r="D36" s="13">
        <v>70564.19</v>
      </c>
      <c r="E36" s="14">
        <v>493542.04</v>
      </c>
      <c r="F36" s="14">
        <v>467231.4</v>
      </c>
      <c r="G36" s="21">
        <v>366007.35</v>
      </c>
      <c r="H36" s="21">
        <f aca="true" t="shared" si="0" ref="H36:H44">+D36+E36-F36</f>
        <v>96874.82999999996</v>
      </c>
      <c r="I36" s="46"/>
      <c r="J36" s="22"/>
    </row>
    <row r="37" spans="3:9" ht="13.5" customHeight="1" thickBot="1">
      <c r="C37" s="18" t="s">
        <v>24</v>
      </c>
      <c r="D37" s="23">
        <v>20889.180000000233</v>
      </c>
      <c r="E37" s="14"/>
      <c r="F37" s="14">
        <v>3387.61</v>
      </c>
      <c r="G37" s="21"/>
      <c r="H37" s="21">
        <f t="shared" si="0"/>
        <v>17501.570000000233</v>
      </c>
      <c r="I37" s="24"/>
    </row>
    <row r="38" spans="3:9" ht="12.75" customHeight="1" thickBot="1">
      <c r="C38" s="12" t="s">
        <v>25</v>
      </c>
      <c r="D38" s="13">
        <v>47516.74000000005</v>
      </c>
      <c r="E38" s="14">
        <v>306230.62</v>
      </c>
      <c r="F38" s="14">
        <v>294630.9</v>
      </c>
      <c r="G38" s="21">
        <f>+E38</f>
        <v>306230.62</v>
      </c>
      <c r="H38" s="21">
        <f t="shared" si="0"/>
        <v>59116.46000000002</v>
      </c>
      <c r="I38" s="24" t="s">
        <v>26</v>
      </c>
    </row>
    <row r="39" spans="3:11" ht="26.25" customHeight="1" thickBot="1">
      <c r="C39" s="12" t="s">
        <v>27</v>
      </c>
      <c r="D39" s="13">
        <v>77534.73000000004</v>
      </c>
      <c r="E39" s="14">
        <f>411181.54+125829.21</f>
        <v>537010.75</v>
      </c>
      <c r="F39" s="14">
        <f>150411.26+5320.22+352395.74</f>
        <v>508127.22</v>
      </c>
      <c r="G39" s="21">
        <v>431950.46</v>
      </c>
      <c r="H39" s="21">
        <f t="shared" si="0"/>
        <v>106418.26000000001</v>
      </c>
      <c r="I39" s="25" t="s">
        <v>28</v>
      </c>
      <c r="J39" s="2">
        <f>30887.79+46646.94</f>
        <v>77534.73000000001</v>
      </c>
      <c r="K39" s="15">
        <f>58785.8+22064.89+25567.57</f>
        <v>106418.26000000001</v>
      </c>
    </row>
    <row r="40" spans="3:9" ht="27" customHeight="1" thickBot="1">
      <c r="C40" s="12" t="s">
        <v>29</v>
      </c>
      <c r="D40" s="13">
        <v>3687.0300000000025</v>
      </c>
      <c r="E40" s="16">
        <v>25705.74</v>
      </c>
      <c r="F40" s="16">
        <v>24312.36</v>
      </c>
      <c r="G40" s="21">
        <f>+E40</f>
        <v>25705.74</v>
      </c>
      <c r="H40" s="21">
        <f t="shared" si="0"/>
        <v>5080.4100000000035</v>
      </c>
      <c r="I40" s="25" t="s">
        <v>30</v>
      </c>
    </row>
    <row r="41" spans="3:9" ht="13.5" customHeight="1" thickBot="1">
      <c r="C41" s="18" t="s">
        <v>31</v>
      </c>
      <c r="D41" s="13">
        <v>55449.609999999986</v>
      </c>
      <c r="E41" s="16">
        <v>312477.07</v>
      </c>
      <c r="F41" s="16">
        <v>294217.11</v>
      </c>
      <c r="G41" s="21">
        <f>+E41</f>
        <v>312477.07</v>
      </c>
      <c r="H41" s="21">
        <f t="shared" si="0"/>
        <v>73709.57</v>
      </c>
      <c r="I41" s="24"/>
    </row>
    <row r="42" spans="3:9" ht="13.5" customHeight="1" thickBot="1">
      <c r="C42" s="12" t="s">
        <v>32</v>
      </c>
      <c r="D42" s="26">
        <v>10737.699999999997</v>
      </c>
      <c r="E42" s="16">
        <v>76182.42</v>
      </c>
      <c r="F42" s="16">
        <v>72123.33</v>
      </c>
      <c r="G42" s="21">
        <f>+E42</f>
        <v>76182.42</v>
      </c>
      <c r="H42" s="21">
        <f t="shared" si="0"/>
        <v>14796.789999999994</v>
      </c>
      <c r="I42" s="25" t="s">
        <v>33</v>
      </c>
    </row>
    <row r="43" spans="3:11" ht="13.5" customHeight="1" thickBot="1">
      <c r="C43" s="18" t="s">
        <v>34</v>
      </c>
      <c r="D43" s="26">
        <v>14799.380000000001</v>
      </c>
      <c r="E43" s="16">
        <f>165243.06-800.15+81220.74-396.15</f>
        <v>245267.50000000003</v>
      </c>
      <c r="F43" s="16">
        <f>132552.35+64907.21</f>
        <v>197459.56</v>
      </c>
      <c r="G43" s="21">
        <f>+E43</f>
        <v>245267.50000000003</v>
      </c>
      <c r="H43" s="21">
        <f t="shared" si="0"/>
        <v>62607.320000000036</v>
      </c>
      <c r="I43" s="25"/>
      <c r="J43" s="2">
        <f>4942.25+9857.13</f>
        <v>14799.38</v>
      </c>
      <c r="K43" s="2">
        <f>20859.63+41747.69</f>
        <v>62607.32000000001</v>
      </c>
    </row>
    <row r="44" spans="3:9" ht="13.5" customHeight="1" hidden="1" thickBot="1">
      <c r="C44" s="12" t="s">
        <v>35</v>
      </c>
      <c r="D44" s="13">
        <v>0</v>
      </c>
      <c r="E44" s="16"/>
      <c r="F44" s="16"/>
      <c r="G44" s="21"/>
      <c r="H44" s="21">
        <f t="shared" si="0"/>
        <v>0</v>
      </c>
      <c r="I44" s="25"/>
    </row>
    <row r="45" spans="3:9" s="28" customFormat="1" ht="13.5" customHeight="1" thickBot="1">
      <c r="C45" s="12" t="s">
        <v>18</v>
      </c>
      <c r="D45" s="17">
        <f>SUM(D35:D44)</f>
        <v>665705.0100000009</v>
      </c>
      <c r="E45" s="17">
        <f>SUM(E35:E44)</f>
        <v>4541198.65</v>
      </c>
      <c r="F45" s="17">
        <f>SUM(F35:F44)</f>
        <v>4268114.499999999</v>
      </c>
      <c r="G45" s="17">
        <f>SUM(G35:G44)</f>
        <v>4308603.67</v>
      </c>
      <c r="H45" s="17">
        <f>SUM(H35:H44)</f>
        <v>938789.1600000004</v>
      </c>
      <c r="I45" s="27"/>
    </row>
    <row r="46" spans="3:9" ht="13.5" customHeight="1" thickBot="1">
      <c r="C46" s="47" t="s">
        <v>36</v>
      </c>
      <c r="D46" s="47"/>
      <c r="E46" s="47"/>
      <c r="F46" s="47"/>
      <c r="G46" s="47"/>
      <c r="H46" s="47"/>
      <c r="I46" s="47"/>
    </row>
    <row r="47" spans="3:9" ht="38.25" customHeight="1" thickBot="1">
      <c r="C47" s="29" t="s">
        <v>37</v>
      </c>
      <c r="D47" s="48" t="s">
        <v>38</v>
      </c>
      <c r="E47" s="49"/>
      <c r="F47" s="49"/>
      <c r="G47" s="49"/>
      <c r="H47" s="50"/>
      <c r="I47" s="30" t="s">
        <v>39</v>
      </c>
    </row>
    <row r="48" spans="3:8" ht="17.25" customHeight="1">
      <c r="C48" s="31" t="s">
        <v>40</v>
      </c>
      <c r="D48" s="31"/>
      <c r="E48" s="31"/>
      <c r="F48" s="31"/>
      <c r="G48" s="31"/>
      <c r="H48" s="32">
        <f>+H32+H45</f>
        <v>2415464.3599999994</v>
      </c>
    </row>
    <row r="49" spans="3:8" ht="12" customHeight="1">
      <c r="C49" s="34" t="s">
        <v>41</v>
      </c>
      <c r="D49" s="34"/>
      <c r="F49" s="35"/>
      <c r="G49" s="35"/>
      <c r="H49" s="35"/>
    </row>
    <row r="50" ht="12.75" customHeight="1">
      <c r="C50" s="36" t="s">
        <v>42</v>
      </c>
    </row>
    <row r="51" spans="3:8" ht="12.75">
      <c r="C51" s="2"/>
      <c r="D51" s="2"/>
      <c r="E51" s="2"/>
      <c r="F51" s="2"/>
      <c r="G51" s="2"/>
      <c r="H51" s="2"/>
    </row>
    <row r="52" spans="4:8" ht="12.75">
      <c r="D52" s="37"/>
      <c r="E52" s="37"/>
      <c r="F52" s="37"/>
      <c r="G52" s="37"/>
      <c r="H52" s="37"/>
    </row>
  </sheetData>
  <sheetProtection/>
  <mergeCells count="10">
    <mergeCell ref="C33:I33"/>
    <mergeCell ref="I35:I36"/>
    <mergeCell ref="C46:I46"/>
    <mergeCell ref="D47:H47"/>
    <mergeCell ref="C21:I21"/>
    <mergeCell ref="C22:I22"/>
    <mergeCell ref="C23:I23"/>
    <mergeCell ref="C24:I24"/>
    <mergeCell ref="C26:I26"/>
    <mergeCell ref="I27:I31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31"/>
  <sheetViews>
    <sheetView tabSelected="1" zoomScaleSheetLayoutView="120" zoomScalePageLayoutView="0" workbookViewId="0" topLeftCell="A11">
      <selection activeCell="E25" sqref="E25"/>
    </sheetView>
  </sheetViews>
  <sheetFormatPr defaultColWidth="9.00390625" defaultRowHeight="12.75"/>
  <cols>
    <col min="1" max="1" width="4.625" style="38" customWidth="1"/>
    <col min="2" max="2" width="12.375" style="38" customWidth="1"/>
    <col min="3" max="3" width="13.25390625" style="38" hidden="1" customWidth="1"/>
    <col min="4" max="4" width="12.125" style="38" customWidth="1"/>
    <col min="5" max="5" width="13.625" style="38" customWidth="1"/>
    <col min="6" max="6" width="13.25390625" style="38" customWidth="1"/>
    <col min="7" max="7" width="14.25390625" style="38" customWidth="1"/>
    <col min="8" max="9" width="15.125" style="38" customWidth="1"/>
    <col min="10" max="16384" width="9.125" style="38" customWidth="1"/>
  </cols>
  <sheetData>
    <row r="13" spans="1:9" ht="15">
      <c r="A13" s="59" t="s">
        <v>43</v>
      </c>
      <c r="B13" s="59"/>
      <c r="C13" s="59"/>
      <c r="D13" s="59"/>
      <c r="E13" s="59"/>
      <c r="F13" s="59"/>
      <c r="G13" s="59"/>
      <c r="H13" s="59"/>
      <c r="I13" s="59"/>
    </row>
    <row r="14" spans="1:9" ht="15">
      <c r="A14" s="59" t="s">
        <v>44</v>
      </c>
      <c r="B14" s="59"/>
      <c r="C14" s="59"/>
      <c r="D14" s="59"/>
      <c r="E14" s="59"/>
      <c r="F14" s="59"/>
      <c r="G14" s="59"/>
      <c r="H14" s="59"/>
      <c r="I14" s="59"/>
    </row>
    <row r="15" spans="1:9" ht="15">
      <c r="A15" s="59" t="s">
        <v>45</v>
      </c>
      <c r="B15" s="59"/>
      <c r="C15" s="59"/>
      <c r="D15" s="59"/>
      <c r="E15" s="59"/>
      <c r="F15" s="59"/>
      <c r="G15" s="59"/>
      <c r="H15" s="59"/>
      <c r="I15" s="59"/>
    </row>
    <row r="16" spans="1:9" ht="60">
      <c r="A16" s="39" t="s">
        <v>46</v>
      </c>
      <c r="B16" s="39" t="s">
        <v>47</v>
      </c>
      <c r="C16" s="39" t="s">
        <v>48</v>
      </c>
      <c r="D16" s="39" t="s">
        <v>49</v>
      </c>
      <c r="E16" s="39" t="s">
        <v>50</v>
      </c>
      <c r="F16" s="40" t="s">
        <v>51</v>
      </c>
      <c r="G16" s="40" t="s">
        <v>52</v>
      </c>
      <c r="H16" s="39" t="s">
        <v>53</v>
      </c>
      <c r="I16" s="39" t="s">
        <v>54</v>
      </c>
    </row>
    <row r="17" spans="1:9" ht="15">
      <c r="A17" s="41" t="s">
        <v>55</v>
      </c>
      <c r="B17" s="42">
        <v>95.73168</v>
      </c>
      <c r="C17" s="42"/>
      <c r="D17" s="42">
        <v>493.54204</v>
      </c>
      <c r="E17" s="42">
        <v>467.2314</v>
      </c>
      <c r="F17" s="42">
        <f>16.22</f>
        <v>16.22</v>
      </c>
      <c r="G17" s="42">
        <v>366.00735</v>
      </c>
      <c r="H17" s="42">
        <v>96.87483</v>
      </c>
      <c r="I17" s="42">
        <f>B17+D17+F17-G17</f>
        <v>239.48637000000008</v>
      </c>
    </row>
    <row r="19" ht="15">
      <c r="A19" s="38" t="s">
        <v>56</v>
      </c>
    </row>
    <row r="20" ht="15">
      <c r="A20" s="43" t="s">
        <v>57</v>
      </c>
    </row>
    <row r="21" ht="15">
      <c r="A21" s="43" t="s">
        <v>58</v>
      </c>
    </row>
    <row r="22" ht="15">
      <c r="A22" s="43" t="s">
        <v>59</v>
      </c>
    </row>
    <row r="23" ht="15">
      <c r="A23" s="43" t="s">
        <v>60</v>
      </c>
    </row>
    <row r="24" ht="15">
      <c r="A24" s="43" t="s">
        <v>61</v>
      </c>
    </row>
    <row r="25" ht="15">
      <c r="A25" s="43" t="s">
        <v>62</v>
      </c>
    </row>
    <row r="26" ht="15">
      <c r="A26" s="43" t="s">
        <v>63</v>
      </c>
    </row>
    <row r="27" ht="15">
      <c r="A27" s="43" t="s">
        <v>64</v>
      </c>
    </row>
    <row r="28" ht="15">
      <c r="A28" s="43" t="s">
        <v>65</v>
      </c>
    </row>
    <row r="29" ht="15">
      <c r="A29" s="43" t="s">
        <v>66</v>
      </c>
    </row>
    <row r="30" ht="15">
      <c r="A30" s="43" t="s">
        <v>67</v>
      </c>
    </row>
    <row r="31" ht="15">
      <c r="A31" s="43" t="s">
        <v>68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2017-04-23T19:56:21Z</dcterms:created>
  <dcterms:modified xsi:type="dcterms:W3CDTF">2017-04-24T18:53:04Z</dcterms:modified>
  <cp:category/>
  <cp:version/>
  <cp:contentType/>
  <cp:contentStatus/>
</cp:coreProperties>
</file>