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<sst xmlns="http://schemas.openxmlformats.org/spreadsheetml/2006/main" count="73" uniqueCount="66">
  <si>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</si>
  <si>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</si>
  <si>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</si>
  <si>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10/2  по ул. Центральная с 01.01.2016г. по 31.12.2016г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</si>
  <si>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</si>
  <si>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</si>
  <si>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</si>
  <si>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</si>
  <si>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</si>
  <si>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</si>
  <si>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</si>
  <si>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</si>
  <si>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</si>
  <si>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</si>
  <si>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</si>
  <si>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</si>
  <si>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</si>
  <si>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</si>
  <si>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</si>
  <si>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</si>
  <si>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</si>
  <si>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</si>
  <si>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Н/2011-91 от 01.01.2011г.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</si>
  <si>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</si>
  <si>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</si>
  <si>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</si>
  <si>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</si>
  <si>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</si>
  <si>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</si>
  <si>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</si>
  <si>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</si>
  <si>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</si>
  <si>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</si>
  <si>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</si>
  <si>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</si>
  <si>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</si>
  <si>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</si>
  <si>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</si>
  <si>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2160.00 руб., от ПАО "Вымпелком" 3150.00 руб., от ООО "Перспектива" 5600.00руб.</t>
  </si>
  <si>
    <t>ЦИТ "Домашние сети",              ПАО "Вымпелком",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</si>
  <si>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</si>
  <si>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</si>
  <si>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</si>
  <si>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</si>
  <si>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</si>
  <si>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10/2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</si>
  <si>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</si>
  <si>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</si>
  <si>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</si>
  <si>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</si>
  <si>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</si>
  <si>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</si>
  <si>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</si>
  <si>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</si>
  <si>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</si>
  <si>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</si>
  <si>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110.03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</si>
  <si>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ЦО  - 1,00 т.р.</t>
  </si>
  <si>
    <t>очистка крыши от снега - 30.03 т.р.</t>
  </si>
  <si>
    <t>изготовление и установка двери выхода на кровлю - 1.12 т.р.</t>
  </si>
  <si>
    <t>аварийное обслуживание - 4.94 т.р.</t>
  </si>
  <si>
    <t>ремонт лифтового оборудования - 71.16 т.р.</t>
  </si>
  <si>
    <t>ремонт кровли, установка замка на дверь тех этажа - 0,67 т.р.</t>
  </si>
  <si>
    <t>установка заглушек трубопровода стояка канализации - 0,07 т.р.</t>
  </si>
  <si>
    <t>прочее - 1.00 т.р.</t>
  </si>
  <si>
    <t>ремонт перил - 0.04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</si>
</sst>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3" fillId="33" borderId="0" xfId="52" applyFill="1">
      <alignment/>
      <protection/>
    </xf>
    <xf numFmtId="0" fontId="33" fillId="33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4"/>
  <sheetViews>
    <sheetView workbookViewId="0" topLeftCell="C41">
      <selection activeCell="D48" sqref="D48:H48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25390625" style="33" customWidth="1"/>
    <col min="4" max="4" width="13.75390625" style="33" customWidth="1"/>
    <col min="5" max="5" width="11.625" style="33" customWidth="1"/>
    <col min="6" max="6" width="12.375" style="33" customWidth="1"/>
    <col min="7" max="7" width="11.875" style="33" customWidth="1"/>
    <col min="8" max="8" width="14.00390625" style="33" customWidth="1"/>
    <col min="9" max="9" width="25.625" style="33" customWidth="1"/>
    <col min="10" max="10" width="12.253906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51" t="s">
        <v>1</v>
      </c>
      <c r="D22" s="51"/>
      <c r="E22" s="51"/>
      <c r="F22" s="51"/>
      <c r="G22" s="51"/>
      <c r="H22" s="51"/>
      <c r="I22" s="51"/>
    </row>
    <row r="23" spans="3:9" ht="12.75">
      <c r="C23" s="52" t="s">
        <v>2</v>
      </c>
      <c r="D23" s="52"/>
      <c r="E23" s="52"/>
      <c r="F23" s="52"/>
      <c r="G23" s="52"/>
      <c r="H23" s="52"/>
      <c r="I23" s="52"/>
    </row>
    <row r="24" spans="3:9" ht="12.75">
      <c r="C24" s="52" t="s">
        <v>3</v>
      </c>
      <c r="D24" s="52"/>
      <c r="E24" s="52"/>
      <c r="F24" s="52"/>
      <c r="G24" s="52"/>
      <c r="H24" s="52"/>
      <c r="I24" s="52"/>
    </row>
    <row r="25" spans="3:9" ht="6" customHeight="1" thickBot="1">
      <c r="C25" s="53"/>
      <c r="D25" s="53"/>
      <c r="E25" s="53"/>
      <c r="F25" s="53"/>
      <c r="G25" s="53"/>
      <c r="H25" s="53"/>
      <c r="I25" s="53"/>
    </row>
    <row r="26" spans="3:9" ht="54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54" t="s">
        <v>11</v>
      </c>
      <c r="D27" s="44"/>
      <c r="E27" s="44"/>
      <c r="F27" s="44"/>
      <c r="G27" s="44"/>
      <c r="H27" s="44"/>
      <c r="I27" s="55"/>
    </row>
    <row r="28" spans="3:11" ht="13.5" customHeight="1" thickBot="1">
      <c r="C28" s="12" t="s">
        <v>12</v>
      </c>
      <c r="D28" s="13">
        <v>238775.90999999992</v>
      </c>
      <c r="E28" s="14">
        <f>1830039.48+450</f>
        <v>1830489.48</v>
      </c>
      <c r="F28" s="14">
        <f>1749156.92+71644.67</f>
        <v>1820801.5899999999</v>
      </c>
      <c r="G28" s="14">
        <v>1843082.52</v>
      </c>
      <c r="H28" s="14">
        <f>+D28+E28-F28</f>
        <v>248463.80000000005</v>
      </c>
      <c r="I28" s="56" t="s">
        <v>13</v>
      </c>
      <c r="K28" s="15">
        <f>41095.99+208466.66-1098.85</f>
        <v>248463.8</v>
      </c>
    </row>
    <row r="29" spans="3:11" ht="13.5" customHeight="1" thickBot="1">
      <c r="C29" s="12" t="s">
        <v>14</v>
      </c>
      <c r="D29" s="13">
        <v>176529.68999999994</v>
      </c>
      <c r="E29" s="16">
        <f>-23517.86+891035.57-15594.59</f>
        <v>851923.12</v>
      </c>
      <c r="F29" s="16">
        <f>19757.84+855398.63</f>
        <v>875156.47</v>
      </c>
      <c r="G29" s="14">
        <v>901841.08</v>
      </c>
      <c r="H29" s="14">
        <f>+D29+E29-F29</f>
        <v>153296.33999999997</v>
      </c>
      <c r="I29" s="57"/>
      <c r="K29" s="15">
        <f>49339.41+109580.28-5623.35</f>
        <v>153296.34</v>
      </c>
    </row>
    <row r="30" spans="3:11" ht="13.5" customHeight="1" thickBot="1">
      <c r="C30" s="12" t="s">
        <v>15</v>
      </c>
      <c r="D30" s="13">
        <v>74851.61999999994</v>
      </c>
      <c r="E30" s="16">
        <f>466104.04-20267.73-5678.14</f>
        <v>440158.17</v>
      </c>
      <c r="F30" s="16">
        <f>448310.58+884.95+3222.36</f>
        <v>452417.89</v>
      </c>
      <c r="G30" s="14">
        <v>444160.5</v>
      </c>
      <c r="H30" s="14">
        <f>+D30+E30-F30</f>
        <v>62591.89999999991</v>
      </c>
      <c r="I30" s="57"/>
      <c r="K30" s="15">
        <f>52698.44-4662.19+360.48+14195.17</f>
        <v>62591.9</v>
      </c>
    </row>
    <row r="31" spans="3:11" ht="13.5" customHeight="1" thickBot="1">
      <c r="C31" s="12" t="s">
        <v>16</v>
      </c>
      <c r="D31" s="13">
        <v>49123.90000000002</v>
      </c>
      <c r="E31" s="16">
        <f>122824.73-869.44-2598.5+163566.58-4739.63-1993.49</f>
        <v>276190.25</v>
      </c>
      <c r="F31" s="16">
        <f>119406.08+2237.29+160377.06+1128.88</f>
        <v>283149.31</v>
      </c>
      <c r="G31" s="14">
        <v>276627.15</v>
      </c>
      <c r="H31" s="14">
        <f>+D31+E31-F31</f>
        <v>42164.840000000026</v>
      </c>
      <c r="I31" s="57"/>
      <c r="K31" s="2">
        <f>15241.11-776.37+5541.2+18824.58-1634.42+4968.74</f>
        <v>42164.840000000004</v>
      </c>
    </row>
    <row r="32" spans="3:11" ht="13.5" customHeight="1" thickBot="1">
      <c r="C32" s="12" t="s">
        <v>17</v>
      </c>
      <c r="D32" s="13">
        <v>3640.7000000000007</v>
      </c>
      <c r="E32" s="16">
        <f>8368.03-103.65+15244.56-34.8</f>
        <v>23474.140000000003</v>
      </c>
      <c r="F32" s="16">
        <f>3+19.41+8356.31+15152.24+599.29</f>
        <v>24130.25</v>
      </c>
      <c r="G32" s="14">
        <f>19980.6+16959.63</f>
        <v>36940.229999999996</v>
      </c>
      <c r="H32" s="14">
        <f>+D32+E32-F32</f>
        <v>2984.590000000004</v>
      </c>
      <c r="I32" s="58"/>
      <c r="K32" s="2">
        <f>1.86+12.32+460.09-43.6+2187.6-12.37+378.69</f>
        <v>2984.59</v>
      </c>
    </row>
    <row r="33" spans="3:9" ht="13.5" customHeight="1" thickBot="1">
      <c r="C33" s="12" t="s">
        <v>18</v>
      </c>
      <c r="D33" s="17">
        <f>SUM(D28:D32)</f>
        <v>542921.8199999998</v>
      </c>
      <c r="E33" s="17">
        <f>SUM(E28:E32)</f>
        <v>3422235.16</v>
      </c>
      <c r="F33" s="17">
        <f>SUM(F28:F32)</f>
        <v>3455655.51</v>
      </c>
      <c r="G33" s="17">
        <f>SUM(G28:G32)</f>
        <v>3502651.48</v>
      </c>
      <c r="H33" s="17">
        <f>SUM(H28:H32)</f>
        <v>509501.47</v>
      </c>
      <c r="I33" s="18"/>
    </row>
    <row r="34" spans="3:9" ht="13.5" customHeight="1" thickBot="1">
      <c r="C34" s="44" t="s">
        <v>19</v>
      </c>
      <c r="D34" s="44"/>
      <c r="E34" s="44"/>
      <c r="F34" s="44"/>
      <c r="G34" s="44"/>
      <c r="H34" s="44"/>
      <c r="I34" s="44"/>
    </row>
    <row r="35" spans="3:9" ht="54" customHeight="1" thickBot="1">
      <c r="C35" s="19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20" t="s">
        <v>20</v>
      </c>
    </row>
    <row r="36" spans="3:11" ht="29.25" customHeight="1" thickBot="1">
      <c r="C36" s="9" t="s">
        <v>21</v>
      </c>
      <c r="D36" s="21">
        <v>167881.80000000028</v>
      </c>
      <c r="E36" s="22">
        <f>1404363.94+8793.67-100+34086.81-100+3878.44-50+27060.34-100</f>
        <v>1477833.2</v>
      </c>
      <c r="F36" s="22">
        <f>1433939.61+7778.76+30289.07+3409.04+24031.57+11.08+178.69</f>
        <v>1499637.8200000003</v>
      </c>
      <c r="G36" s="22">
        <f>+E36</f>
        <v>1477833.2</v>
      </c>
      <c r="H36" s="22">
        <f>+D36+E36-F36</f>
        <v>146077.17999999993</v>
      </c>
      <c r="I36" s="45" t="s">
        <v>22</v>
      </c>
      <c r="J36" s="23">
        <f>168759.02-1215.52+53.34-5.91+202.85-22.48+15.68-2.05+111.44-14.57-D36</f>
        <v>-2.9103830456733704E-10</v>
      </c>
      <c r="K36" s="23">
        <f>139057.43-1089.6+1010.15-47.81+3900.7-22.59+442.88-23.48+2948.39-19.62+4.6-2.05+32.75-114.57-H36</f>
        <v>0</v>
      </c>
    </row>
    <row r="37" spans="3:10" ht="14.25" customHeight="1" thickBot="1">
      <c r="C37" s="12" t="s">
        <v>23</v>
      </c>
      <c r="D37" s="13">
        <v>32470.350000000006</v>
      </c>
      <c r="E37" s="14">
        <v>278970.62</v>
      </c>
      <c r="F37" s="14">
        <v>284075.19</v>
      </c>
      <c r="G37" s="22">
        <v>110027.71</v>
      </c>
      <c r="H37" s="22">
        <f aca="true" t="shared" si="0" ref="H37:H45">+D37+E37-F37</f>
        <v>27365.77999999997</v>
      </c>
      <c r="I37" s="46"/>
      <c r="J37" s="23">
        <f>27584.07-218.29</f>
        <v>27365.78</v>
      </c>
    </row>
    <row r="38" spans="3:9" ht="13.5" customHeight="1" thickBot="1">
      <c r="C38" s="19" t="s">
        <v>24</v>
      </c>
      <c r="D38" s="24">
        <v>0</v>
      </c>
      <c r="E38" s="14"/>
      <c r="F38" s="14"/>
      <c r="G38" s="22"/>
      <c r="H38" s="22">
        <f t="shared" si="0"/>
        <v>0</v>
      </c>
      <c r="I38" s="25"/>
    </row>
    <row r="39" spans="3:10" ht="12.75" customHeight="1" thickBot="1">
      <c r="C39" s="12" t="s">
        <v>25</v>
      </c>
      <c r="D39" s="13">
        <v>23554.929999999993</v>
      </c>
      <c r="E39" s="14">
        <v>177135.8</v>
      </c>
      <c r="F39" s="14">
        <v>183420.11</v>
      </c>
      <c r="G39" s="22">
        <f>+E39</f>
        <v>177135.8</v>
      </c>
      <c r="H39" s="22">
        <f t="shared" si="0"/>
        <v>17270.619999999995</v>
      </c>
      <c r="I39" s="25" t="s">
        <v>26</v>
      </c>
      <c r="J39" s="2">
        <f>17399.3-128.68</f>
        <v>17270.62</v>
      </c>
    </row>
    <row r="40" spans="3:11" ht="28.5" customHeight="1" thickBot="1">
      <c r="C40" s="12" t="s">
        <v>27</v>
      </c>
      <c r="D40" s="13">
        <v>35532.65000000002</v>
      </c>
      <c r="E40" s="14">
        <f>71137.38+232402.72</f>
        <v>303540.1</v>
      </c>
      <c r="F40" s="14">
        <f>211251.5+90991.91+6676.37</f>
        <v>308919.78</v>
      </c>
      <c r="G40" s="22">
        <v>288404.08</v>
      </c>
      <c r="H40" s="22">
        <f t="shared" si="0"/>
        <v>30152.969999999972</v>
      </c>
      <c r="I40" s="26" t="s">
        <v>28</v>
      </c>
      <c r="J40" s="2">
        <f>10832.02+24958.55-257.92</f>
        <v>35532.65</v>
      </c>
      <c r="K40" s="2">
        <f>4155.65+4846.1+21388.73-237.51</f>
        <v>30152.97</v>
      </c>
    </row>
    <row r="41" spans="3:10" ht="29.25" customHeight="1" thickBot="1">
      <c r="C41" s="12" t="s">
        <v>29</v>
      </c>
      <c r="D41" s="13">
        <v>1672.2000000000007</v>
      </c>
      <c r="E41" s="16">
        <v>14530.73</v>
      </c>
      <c r="F41" s="16">
        <v>14774.92</v>
      </c>
      <c r="G41" s="22">
        <f>+E41</f>
        <v>14530.73</v>
      </c>
      <c r="H41" s="22">
        <f t="shared" si="0"/>
        <v>1428.0100000000002</v>
      </c>
      <c r="I41" s="26" t="s">
        <v>30</v>
      </c>
      <c r="J41" s="2">
        <f>1439.44-11.43</f>
        <v>1428.01</v>
      </c>
    </row>
    <row r="42" spans="3:10" ht="13.5" customHeight="1" thickBot="1">
      <c r="C42" s="19" t="s">
        <v>31</v>
      </c>
      <c r="D42" s="13">
        <v>25150.160000000003</v>
      </c>
      <c r="E42" s="16">
        <v>177031.71</v>
      </c>
      <c r="F42" s="16">
        <v>180148.76</v>
      </c>
      <c r="G42" s="22">
        <f>+E42</f>
        <v>177031.71</v>
      </c>
      <c r="H42" s="22">
        <f t="shared" si="0"/>
        <v>22033.109999999986</v>
      </c>
      <c r="I42" s="25"/>
      <c r="J42" s="2">
        <f>22095.93-62.82</f>
        <v>22033.11</v>
      </c>
    </row>
    <row r="43" spans="3:10" ht="13.5" customHeight="1" thickBot="1">
      <c r="C43" s="12" t="s">
        <v>32</v>
      </c>
      <c r="D43" s="13">
        <v>4454.440000000002</v>
      </c>
      <c r="E43" s="16">
        <v>38308.83</v>
      </c>
      <c r="F43" s="16">
        <v>39000.9</v>
      </c>
      <c r="G43" s="22">
        <f>+E43</f>
        <v>38308.83</v>
      </c>
      <c r="H43" s="22">
        <f t="shared" si="0"/>
        <v>3762.3700000000026</v>
      </c>
      <c r="I43" s="26" t="s">
        <v>33</v>
      </c>
      <c r="J43" s="2">
        <f>3792.44-30.07</f>
        <v>3762.37</v>
      </c>
    </row>
    <row r="44" spans="3:11" ht="13.5" customHeight="1" thickBot="1">
      <c r="C44" s="19" t="s">
        <v>34</v>
      </c>
      <c r="D44" s="13">
        <v>9686.05</v>
      </c>
      <c r="E44" s="16">
        <f>91727.46-267.28+44996.69-609.6</f>
        <v>135847.27</v>
      </c>
      <c r="F44" s="16">
        <f>36943.44+75499.69</f>
        <v>112443.13</v>
      </c>
      <c r="G44" s="22">
        <f>+E44</f>
        <v>135847.27</v>
      </c>
      <c r="H44" s="14">
        <f t="shared" si="0"/>
        <v>33090.18999999997</v>
      </c>
      <c r="I44" s="26"/>
      <c r="J44" s="2">
        <f>6478.17+3207.88</f>
        <v>9686.05</v>
      </c>
      <c r="K44" s="2">
        <f>10651.53+22438.66</f>
        <v>33090.19</v>
      </c>
    </row>
    <row r="45" spans="3:9" ht="13.5" customHeight="1" hidden="1" thickBot="1">
      <c r="C45" s="12" t="s">
        <v>35</v>
      </c>
      <c r="D45" s="13">
        <v>0</v>
      </c>
      <c r="E45" s="16"/>
      <c r="F45" s="16"/>
      <c r="G45" s="22"/>
      <c r="H45" s="16">
        <f t="shared" si="0"/>
        <v>0</v>
      </c>
      <c r="I45" s="26"/>
    </row>
    <row r="46" spans="3:9" s="28" customFormat="1" ht="13.5" customHeight="1" thickBot="1">
      <c r="C46" s="12" t="s">
        <v>18</v>
      </c>
      <c r="D46" s="17">
        <f>SUM(D36:D45)</f>
        <v>300402.5800000003</v>
      </c>
      <c r="E46" s="17">
        <f>SUM(E36:E45)</f>
        <v>2603198.26</v>
      </c>
      <c r="F46" s="17">
        <f>SUM(F36:F45)</f>
        <v>2622420.61</v>
      </c>
      <c r="G46" s="17">
        <f>SUM(G36:G45)</f>
        <v>2419119.33</v>
      </c>
      <c r="H46" s="17">
        <f>SUM(H36:H45)</f>
        <v>281180.22999999986</v>
      </c>
      <c r="I46" s="27"/>
    </row>
    <row r="47" spans="3:9" ht="13.5" customHeight="1" thickBot="1">
      <c r="C47" s="47" t="s">
        <v>36</v>
      </c>
      <c r="D47" s="47"/>
      <c r="E47" s="47"/>
      <c r="F47" s="47"/>
      <c r="G47" s="47"/>
      <c r="H47" s="47"/>
      <c r="I47" s="47"/>
    </row>
    <row r="48" spans="3:9" ht="41.25" customHeight="1" thickBot="1">
      <c r="C48" s="29" t="s">
        <v>37</v>
      </c>
      <c r="D48" s="48" t="s">
        <v>38</v>
      </c>
      <c r="E48" s="49"/>
      <c r="F48" s="49"/>
      <c r="G48" s="49"/>
      <c r="H48" s="50"/>
      <c r="I48" s="30" t="s">
        <v>39</v>
      </c>
    </row>
    <row r="49" spans="3:8" ht="16.5" customHeight="1">
      <c r="C49" s="31" t="s">
        <v>40</v>
      </c>
      <c r="D49" s="31"/>
      <c r="E49" s="31"/>
      <c r="F49" s="31"/>
      <c r="G49" s="31"/>
      <c r="H49" s="32">
        <f>+H33+H46</f>
        <v>790681.6999999998</v>
      </c>
    </row>
    <row r="50" spans="3:4" ht="15">
      <c r="C50" s="34" t="s">
        <v>41</v>
      </c>
      <c r="D50" s="34"/>
    </row>
    <row r="51" ht="12.75" customHeight="1">
      <c r="C51" s="35" t="s">
        <v>42</v>
      </c>
    </row>
    <row r="52" ht="12.75" customHeight="1"/>
    <row r="53" spans="4:8" ht="12.75">
      <c r="D53" s="36"/>
      <c r="E53" s="36"/>
      <c r="F53" s="36"/>
      <c r="G53" s="36"/>
      <c r="H53" s="36"/>
    </row>
    <row r="54" ht="12.75">
      <c r="H54" s="36"/>
    </row>
  </sheetData>
  <sheetProtection/>
  <mergeCells count="10">
    <mergeCell ref="C34:I34"/>
    <mergeCell ref="I36:I37"/>
    <mergeCell ref="C47:I47"/>
    <mergeCell ref="D48:H48"/>
    <mergeCell ref="C22:I22"/>
    <mergeCell ref="C23:I23"/>
    <mergeCell ref="C24:I24"/>
    <mergeCell ref="C25:I25"/>
    <mergeCell ref="C27:I27"/>
    <mergeCell ref="I28:I3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tabSelected="1" zoomScaleSheetLayoutView="120" zoomScalePageLayoutView="0" workbookViewId="0" topLeftCell="A16">
      <selection activeCell="E30" sqref="E30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3.75390625" style="37" customWidth="1"/>
    <col min="10" max="16384" width="9.125" style="37" customWidth="1"/>
  </cols>
  <sheetData>
    <row r="13" spans="1:9" ht="15">
      <c r="A13" s="59" t="s">
        <v>43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44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45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38" t="s">
        <v>46</v>
      </c>
      <c r="B16" s="38" t="s">
        <v>47</v>
      </c>
      <c r="C16" s="38" t="s">
        <v>48</v>
      </c>
      <c r="D16" s="38" t="s">
        <v>49</v>
      </c>
      <c r="E16" s="38" t="s">
        <v>50</v>
      </c>
      <c r="F16" s="39" t="s">
        <v>51</v>
      </c>
      <c r="G16" s="39" t="s">
        <v>52</v>
      </c>
      <c r="H16" s="38" t="s">
        <v>53</v>
      </c>
      <c r="I16" s="38" t="s">
        <v>54</v>
      </c>
    </row>
    <row r="17" spans="1:9" ht="15">
      <c r="A17" s="40" t="s">
        <v>55</v>
      </c>
      <c r="B17" s="41">
        <v>-179.10968</v>
      </c>
      <c r="C17" s="41"/>
      <c r="D17" s="41">
        <v>278.97062</v>
      </c>
      <c r="E17" s="41">
        <v>284.07519</v>
      </c>
      <c r="F17" s="41">
        <v>10.91</v>
      </c>
      <c r="G17" s="41">
        <v>110.02771</v>
      </c>
      <c r="H17" s="41">
        <v>27.36578</v>
      </c>
      <c r="I17" s="41">
        <f>B17+D17+F17-G17</f>
        <v>0.743229999999997</v>
      </c>
    </row>
    <row r="19" ht="15">
      <c r="A19" s="37" t="s">
        <v>56</v>
      </c>
    </row>
    <row r="20" ht="15">
      <c r="A20" s="42" t="s">
        <v>57</v>
      </c>
    </row>
    <row r="21" ht="15">
      <c r="A21" s="42" t="s">
        <v>58</v>
      </c>
    </row>
    <row r="22" ht="15">
      <c r="A22" s="42" t="s">
        <v>59</v>
      </c>
    </row>
    <row r="23" ht="15">
      <c r="A23" s="42" t="s">
        <v>60</v>
      </c>
    </row>
    <row r="24" ht="15">
      <c r="A24" s="42" t="s">
        <v>61</v>
      </c>
    </row>
    <row r="25" ht="15">
      <c r="A25" s="42" t="s">
        <v>62</v>
      </c>
    </row>
    <row r="26" ht="15">
      <c r="A26" s="42" t="s">
        <v>63</v>
      </c>
    </row>
    <row r="27" ht="15">
      <c r="A27" s="43" t="s">
        <v>64</v>
      </c>
    </row>
    <row r="28" ht="15">
      <c r="A28" s="43" t="s">
        <v>65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2017-04-23T20:12:06Z</dcterms:created>
  <dcterms:modified xsi:type="dcterms:W3CDTF">2017-04-24T19:00:22Z</dcterms:modified>
  <cp:category/>
  <cp:version/>
  <cp:contentType/>
  <cp:contentStatus/>
</cp:coreProperties>
</file>