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<sst xmlns="http://schemas.openxmlformats.org/spreadsheetml/2006/main" count="70" uniqueCount="63">
  <si>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</si>
  <si>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</si>
  <si>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</si>
  <si>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</si>
  <si>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</si>
  <si>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</si>
  <si>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</si>
  <si>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</si>
  <si>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</si>
  <si>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</si>
  <si>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</si>
  <si>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</si>
  <si>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</si>
  <si>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</si>
  <si>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</si>
  <si>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</si>
  <si>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</si>
  <si>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</si>
  <si>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</si>
  <si>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</si>
  <si>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</si>
  <si>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</si>
  <si>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Н/2011-93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</si>
  <si>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</si>
  <si>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</si>
  <si>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</si>
  <si>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</si>
  <si>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</si>
  <si>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</si>
  <si>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</si>
  <si>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</si>
  <si>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Повышающий коэффициент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</si>
  <si>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</si>
  <si>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</si>
  <si>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</si>
  <si>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</si>
  <si>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</si>
  <si>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4320.00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</si>
  <si>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</si>
  <si>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</si>
  <si>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</si>
  <si>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</si>
  <si>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</si>
  <si>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</si>
  <si>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</si>
  <si>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</si>
  <si>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</si>
  <si>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</si>
  <si>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</si>
  <si>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</si>
  <si>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</si>
  <si>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</si>
  <si>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</si>
  <si>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</si>
  <si>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</si>
  <si>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360.77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</si>
  <si>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лифтового оборудования - 25.94 т.р.</t>
  </si>
  <si>
    <t>обслуживание КУУТЭ - 36,16 т.р.</t>
  </si>
  <si>
    <t>ремонт фасада (межпанельные швы) - 147.00 т.р.</t>
  </si>
  <si>
    <t>ремонт канализационного лежака и выпуска до колодца - 113.07 т.р.</t>
  </si>
  <si>
    <t>очистка крыши от снега - 38,37 т.р.</t>
  </si>
  <si>
    <t>прочее - 0,02 т.р.</t>
  </si>
  <si>
    <t>смена стекол  - 0.21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</si>
</sst>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3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5"/>
  <sheetViews>
    <sheetView zoomScalePageLayoutView="0" workbookViewId="0" topLeftCell="C38">
      <selection activeCell="C48" sqref="C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33" customWidth="1"/>
    <col min="4" max="4" width="13.25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2.75390625" style="33" customWidth="1"/>
    <col min="9" max="9" width="25.25390625" style="33" customWidth="1"/>
    <col min="10" max="10" width="12.25390625" style="2" hidden="1" customWidth="1"/>
    <col min="11" max="11" width="9.625" style="2" hidden="1" customWidth="1"/>
    <col min="12" max="12" width="0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52" t="s">
        <v>1</v>
      </c>
      <c r="D23" s="52"/>
      <c r="E23" s="52"/>
      <c r="F23" s="52"/>
      <c r="G23" s="52"/>
      <c r="H23" s="52"/>
      <c r="I23" s="52"/>
    </row>
    <row r="24" spans="3:9" ht="12.75">
      <c r="C24" s="53" t="s">
        <v>2</v>
      </c>
      <c r="D24" s="53"/>
      <c r="E24" s="53"/>
      <c r="F24" s="53"/>
      <c r="G24" s="53"/>
      <c r="H24" s="53"/>
      <c r="I24" s="53"/>
    </row>
    <row r="25" spans="3:9" ht="12.75">
      <c r="C25" s="53" t="s">
        <v>3</v>
      </c>
      <c r="D25" s="53"/>
      <c r="E25" s="53"/>
      <c r="F25" s="53"/>
      <c r="G25" s="53"/>
      <c r="H25" s="53"/>
      <c r="I25" s="53"/>
    </row>
    <row r="26" spans="3:9" ht="6" customHeight="1" thickBot="1">
      <c r="C26" s="54"/>
      <c r="D26" s="54"/>
      <c r="E26" s="54"/>
      <c r="F26" s="54"/>
      <c r="G26" s="54"/>
      <c r="H26" s="54"/>
      <c r="I26" s="54"/>
    </row>
    <row r="27" spans="3:9" ht="57.75" customHeight="1" thickBot="1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>
      <c r="C28" s="55" t="s">
        <v>11</v>
      </c>
      <c r="D28" s="45"/>
      <c r="E28" s="45"/>
      <c r="F28" s="45"/>
      <c r="G28" s="45"/>
      <c r="H28" s="45"/>
      <c r="I28" s="56"/>
    </row>
    <row r="29" spans="3:11" ht="13.5" customHeight="1" thickBot="1">
      <c r="C29" s="12" t="s">
        <v>12</v>
      </c>
      <c r="D29" s="13">
        <v>270454.0299999998</v>
      </c>
      <c r="E29" s="14">
        <v>2375965.13</v>
      </c>
      <c r="F29" s="14">
        <f>2221200.77+1715</f>
        <v>2222915.77</v>
      </c>
      <c r="G29" s="14">
        <v>2378162.55</v>
      </c>
      <c r="H29" s="14">
        <f>+D29+E29-F29</f>
        <v>423503.38999999966</v>
      </c>
      <c r="I29" s="57" t="s">
        <v>13</v>
      </c>
      <c r="K29" s="15">
        <f>349037.27+12084.21+34373.28+28008.63</f>
        <v>423503.39</v>
      </c>
    </row>
    <row r="30" spans="3:11" ht="13.5" customHeight="1" thickBot="1">
      <c r="C30" s="12" t="s">
        <v>14</v>
      </c>
      <c r="D30" s="13">
        <v>203557.95000000007</v>
      </c>
      <c r="E30" s="16">
        <f>784454.66-6463.02</f>
        <v>777991.64</v>
      </c>
      <c r="F30" s="16">
        <f>1445.08+353.49+668516.56</f>
        <v>670315.13</v>
      </c>
      <c r="G30" s="14">
        <v>803414.18</v>
      </c>
      <c r="H30" s="14">
        <f>+D30+E30-F30</f>
        <v>311234.4600000001</v>
      </c>
      <c r="I30" s="58"/>
      <c r="K30" s="15">
        <f>11038.39+36954.07+21462.73+249238.43-7459.16</f>
        <v>311234.46</v>
      </c>
    </row>
    <row r="31" spans="3:11" ht="13.5" customHeight="1" thickBot="1">
      <c r="C31" s="12" t="s">
        <v>15</v>
      </c>
      <c r="D31" s="13">
        <v>102215.47999999986</v>
      </c>
      <c r="E31" s="16">
        <f>526249.59-4544.59</f>
        <v>521704.99999999994</v>
      </c>
      <c r="F31" s="16">
        <f>1397.57+463320.69</f>
        <v>464718.26</v>
      </c>
      <c r="G31" s="14">
        <v>515210.12</v>
      </c>
      <c r="H31" s="14">
        <f>+D31+E31-F31</f>
        <v>159202.21999999974</v>
      </c>
      <c r="I31" s="58"/>
      <c r="K31" s="15">
        <f>34620.66-1733.42+5584.02+120730.96</f>
        <v>159202.22000000003</v>
      </c>
    </row>
    <row r="32" spans="3:11" ht="13.5" customHeight="1" thickBot="1">
      <c r="C32" s="12" t="s">
        <v>16</v>
      </c>
      <c r="D32" s="13">
        <v>62381.54999999996</v>
      </c>
      <c r="E32" s="16">
        <f>184672.06-1066.01+108389.27-737.94</f>
        <v>291257.38</v>
      </c>
      <c r="F32" s="16">
        <f>499.2+163177.86+257.87+91762.86</f>
        <v>255697.78999999998</v>
      </c>
      <c r="G32" s="14">
        <v>288156.36</v>
      </c>
      <c r="H32" s="14">
        <f>+D32+E32-F32</f>
        <v>97941.13999999996</v>
      </c>
      <c r="I32" s="58"/>
      <c r="K32" s="2">
        <f>12174.72-608.62+44508.53+5622.99+36814.73-1954.67+1383.46</f>
        <v>97941.14000000001</v>
      </c>
    </row>
    <row r="33" spans="3:12" ht="13.5" customHeight="1" thickBot="1">
      <c r="C33" s="12" t="s">
        <v>17</v>
      </c>
      <c r="D33" s="13">
        <v>2925.80000000001</v>
      </c>
      <c r="E33" s="16">
        <f>29769.47+11491.28</f>
        <v>41260.75</v>
      </c>
      <c r="F33" s="16">
        <f>12.82+29089.2+10785.49</f>
        <v>39887.51</v>
      </c>
      <c r="G33" s="14">
        <f>20102.92+34257.12</f>
        <v>54360.04</v>
      </c>
      <c r="H33" s="14">
        <f>+D33+E33-F33</f>
        <v>4299.040000000008</v>
      </c>
      <c r="I33" s="59"/>
      <c r="L33" s="2">
        <f>185.7-561.4+3356.45-28.62+1343.33+3.5+5.8-10.31+6.01-1.42</f>
        <v>4299.04</v>
      </c>
    </row>
    <row r="34" spans="3:9" ht="13.5" customHeight="1" thickBot="1">
      <c r="C34" s="12" t="s">
        <v>18</v>
      </c>
      <c r="D34" s="17">
        <f>SUM(D29:D33)</f>
        <v>641534.8099999997</v>
      </c>
      <c r="E34" s="17">
        <f>SUM(E29:E33)</f>
        <v>4008179.9</v>
      </c>
      <c r="F34" s="17">
        <f>SUM(F29:F33)</f>
        <v>3653534.46</v>
      </c>
      <c r="G34" s="17">
        <f>SUM(G29:G33)</f>
        <v>4039303.25</v>
      </c>
      <c r="H34" s="17">
        <f>SUM(H29:H33)</f>
        <v>996180.2499999995</v>
      </c>
      <c r="I34" s="18"/>
    </row>
    <row r="35" spans="3:9" ht="13.5" customHeight="1" thickBot="1">
      <c r="C35" s="45" t="s">
        <v>19</v>
      </c>
      <c r="D35" s="45"/>
      <c r="E35" s="45"/>
      <c r="F35" s="45"/>
      <c r="G35" s="45"/>
      <c r="H35" s="45"/>
      <c r="I35" s="45"/>
    </row>
    <row r="36" spans="3:9" ht="49.5" customHeight="1" thickBot="1">
      <c r="C36" s="19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20" t="s">
        <v>20</v>
      </c>
    </row>
    <row r="37" spans="3:11" ht="22.5" customHeight="1" thickBot="1">
      <c r="C37" s="9" t="s">
        <v>21</v>
      </c>
      <c r="D37" s="21">
        <v>152982.93999999994</v>
      </c>
      <c r="E37" s="22">
        <f>1541994.86+8245.81+31001.44+1811.84+16332.71</f>
        <v>1599386.6600000001</v>
      </c>
      <c r="F37" s="22">
        <f>1458649.85+7153.07+26770.75+1570.92+14099.08+0.69+6.97</f>
        <v>1508251.33</v>
      </c>
      <c r="G37" s="22">
        <f>+E37</f>
        <v>1599386.6600000001</v>
      </c>
      <c r="H37" s="22">
        <f>+D37+E37-F37</f>
        <v>244118.27000000002</v>
      </c>
      <c r="I37" s="46" t="s">
        <v>22</v>
      </c>
      <c r="J37" s="23">
        <f>152791.1-0.04+26.51+104.02+5.53+55.82-D37</f>
        <v>0</v>
      </c>
      <c r="K37" s="23">
        <f>236136.07+1119.25+4334.71+240.92+2233.63+4.84+48.85-H37</f>
        <v>0</v>
      </c>
    </row>
    <row r="38" spans="3:10" ht="14.25" customHeight="1" thickBot="1">
      <c r="C38" s="12" t="s">
        <v>23</v>
      </c>
      <c r="D38" s="13">
        <v>29232.30999999988</v>
      </c>
      <c r="E38" s="14">
        <v>306310.48</v>
      </c>
      <c r="F38" s="14">
        <v>289382.11</v>
      </c>
      <c r="G38" s="22">
        <v>360773.92</v>
      </c>
      <c r="H38" s="22">
        <f aca="true" t="shared" si="0" ref="H38:H45">+D38+E38-F38</f>
        <v>46160.67999999988</v>
      </c>
      <c r="I38" s="47"/>
      <c r="J38" s="23"/>
    </row>
    <row r="39" spans="3:9" ht="13.5" customHeight="1" thickBot="1">
      <c r="C39" s="19" t="s">
        <v>24</v>
      </c>
      <c r="D39" s="24">
        <v>1176.0000000000628</v>
      </c>
      <c r="E39" s="14"/>
      <c r="F39" s="14">
        <v>127.93</v>
      </c>
      <c r="G39" s="22"/>
      <c r="H39" s="22">
        <f t="shared" si="0"/>
        <v>1048.0700000000627</v>
      </c>
      <c r="I39" s="25"/>
    </row>
    <row r="40" spans="3:9" ht="12.75" customHeight="1" thickBot="1">
      <c r="C40" s="12" t="s">
        <v>25</v>
      </c>
      <c r="D40" s="13">
        <v>22046.119999999966</v>
      </c>
      <c r="E40" s="14">
        <v>194490.94</v>
      </c>
      <c r="F40" s="14">
        <v>185712.06</v>
      </c>
      <c r="G40" s="22">
        <f>+E40</f>
        <v>194490.94</v>
      </c>
      <c r="H40" s="22">
        <f t="shared" si="0"/>
        <v>30824.99999999997</v>
      </c>
      <c r="I40" s="25" t="s">
        <v>26</v>
      </c>
    </row>
    <row r="41" spans="3:11" ht="27" customHeight="1" thickBot="1">
      <c r="C41" s="12" t="s">
        <v>27</v>
      </c>
      <c r="D41" s="13">
        <v>32337.270000000077</v>
      </c>
      <c r="E41" s="14">
        <f>255196.4+78091.24</f>
        <v>333287.64</v>
      </c>
      <c r="F41" s="14">
        <f>226040.08+88349.51+474.69</f>
        <v>314864.27999999997</v>
      </c>
      <c r="G41" s="22">
        <v>255169.97</v>
      </c>
      <c r="H41" s="22">
        <f t="shared" si="0"/>
        <v>50760.63000000012</v>
      </c>
      <c r="I41" s="26" t="s">
        <v>28</v>
      </c>
      <c r="J41" s="2">
        <f>12305.36+20031.92-0.01</f>
        <v>32337.27</v>
      </c>
      <c r="K41" s="2">
        <f>11830.67+9773.64+29156.32</f>
        <v>50760.63</v>
      </c>
    </row>
    <row r="42" spans="3:9" ht="28.5" customHeight="1" thickBot="1">
      <c r="C42" s="12" t="s">
        <v>29</v>
      </c>
      <c r="D42" s="13">
        <v>1450.75</v>
      </c>
      <c r="E42" s="16">
        <v>15083.56</v>
      </c>
      <c r="F42" s="16">
        <v>14234.2</v>
      </c>
      <c r="G42" s="22">
        <f>+E42</f>
        <v>15083.56</v>
      </c>
      <c r="H42" s="22">
        <f t="shared" si="0"/>
        <v>2300.109999999997</v>
      </c>
      <c r="I42" s="26" t="s">
        <v>30</v>
      </c>
    </row>
    <row r="43" spans="3:11" ht="13.5" customHeight="1" thickBot="1">
      <c r="C43" s="19" t="s">
        <v>31</v>
      </c>
      <c r="D43" s="13">
        <v>8222.08</v>
      </c>
      <c r="E43" s="16">
        <f>62419.8-170.39+30050.95-84.36</f>
        <v>92216</v>
      </c>
      <c r="F43" s="16">
        <f>11553.55+25238.28</f>
        <v>36791.83</v>
      </c>
      <c r="G43" s="22">
        <f>+E43</f>
        <v>92216</v>
      </c>
      <c r="H43" s="22">
        <f t="shared" si="0"/>
        <v>63646.25</v>
      </c>
      <c r="I43" s="26"/>
      <c r="J43" s="2">
        <f>5539.96+2682.12</f>
        <v>8222.08</v>
      </c>
      <c r="K43" s="2">
        <f>21095.16+42551.09</f>
        <v>63646.25</v>
      </c>
    </row>
    <row r="44" spans="3:9" ht="13.5" customHeight="1" thickBot="1">
      <c r="C44" s="19" t="s">
        <v>32</v>
      </c>
      <c r="D44" s="13">
        <v>27395.159999999974</v>
      </c>
      <c r="E44" s="16">
        <v>196508.21</v>
      </c>
      <c r="F44" s="16">
        <v>180290.3</v>
      </c>
      <c r="G44" s="22">
        <f>+E44</f>
        <v>196508.21</v>
      </c>
      <c r="H44" s="22">
        <f t="shared" si="0"/>
        <v>43613.06999999998</v>
      </c>
      <c r="I44" s="25"/>
    </row>
    <row r="45" spans="3:9" ht="13.5" customHeight="1" hidden="1" thickBot="1">
      <c r="C45" s="12" t="s">
        <v>33</v>
      </c>
      <c r="D45" s="13"/>
      <c r="E45" s="16"/>
      <c r="F45" s="16"/>
      <c r="G45" s="22">
        <f>+E45</f>
        <v>0</v>
      </c>
      <c r="H45" s="22">
        <f t="shared" si="0"/>
        <v>0</v>
      </c>
      <c r="I45" s="26" t="s">
        <v>34</v>
      </c>
    </row>
    <row r="46" spans="3:9" s="28" customFormat="1" ht="13.5" customHeight="1" thickBot="1">
      <c r="C46" s="12" t="s">
        <v>18</v>
      </c>
      <c r="D46" s="17">
        <f>SUM(D37:D45)</f>
        <v>274842.6299999999</v>
      </c>
      <c r="E46" s="17">
        <f>SUM(E37:E45)</f>
        <v>2737283.49</v>
      </c>
      <c r="F46" s="17">
        <f>SUM(F37:F45)</f>
        <v>2529654.04</v>
      </c>
      <c r="G46" s="17">
        <f>SUM(G37:G45)</f>
        <v>2713629.2600000002</v>
      </c>
      <c r="H46" s="17">
        <f>SUM(H37:H45)</f>
        <v>482472.07999999996</v>
      </c>
      <c r="I46" s="27"/>
    </row>
    <row r="47" spans="3:9" ht="13.5" customHeight="1" thickBot="1">
      <c r="C47" s="48" t="s">
        <v>35</v>
      </c>
      <c r="D47" s="48"/>
      <c r="E47" s="48"/>
      <c r="F47" s="48"/>
      <c r="G47" s="48"/>
      <c r="H47" s="48"/>
      <c r="I47" s="48"/>
    </row>
    <row r="48" spans="3:9" ht="42" customHeight="1" thickBot="1">
      <c r="C48" s="29" t="s">
        <v>36</v>
      </c>
      <c r="D48" s="49" t="s">
        <v>37</v>
      </c>
      <c r="E48" s="50"/>
      <c r="F48" s="50"/>
      <c r="G48" s="50"/>
      <c r="H48" s="51"/>
      <c r="I48" s="30" t="s">
        <v>38</v>
      </c>
    </row>
    <row r="49" spans="3:8" ht="21" customHeight="1">
      <c r="C49" s="31" t="s">
        <v>39</v>
      </c>
      <c r="D49" s="31"/>
      <c r="E49" s="31"/>
      <c r="F49" s="31"/>
      <c r="G49" s="31"/>
      <c r="H49" s="32">
        <f>+H34+H46</f>
        <v>1478652.3299999996</v>
      </c>
    </row>
    <row r="50" spans="3:4" ht="15" hidden="1">
      <c r="C50" s="34" t="s">
        <v>40</v>
      </c>
      <c r="D50" s="34"/>
    </row>
    <row r="51" ht="12.75" customHeight="1">
      <c r="C51" s="35" t="s">
        <v>41</v>
      </c>
    </row>
    <row r="52" spans="3:8" ht="12.75">
      <c r="C52" s="2"/>
      <c r="D52" s="2"/>
      <c r="E52" s="2"/>
      <c r="F52" s="2"/>
      <c r="G52" s="2"/>
      <c r="H52" s="2"/>
    </row>
    <row r="53" spans="3:8" ht="15" customHeight="1">
      <c r="C53" s="34"/>
      <c r="D53" s="36"/>
      <c r="E53" s="36"/>
      <c r="F53" s="36"/>
      <c r="G53" s="36"/>
      <c r="H53" s="36"/>
    </row>
    <row r="55" spans="4:8" ht="12.75">
      <c r="D55" s="37"/>
      <c r="E55" s="37"/>
      <c r="F55" s="37"/>
      <c r="G55" s="37"/>
      <c r="H55" s="37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6">
      <selection activeCell="H23" sqref="H23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4.75390625" style="38" customWidth="1"/>
    <col min="10" max="16384" width="9.125" style="38" customWidth="1"/>
  </cols>
  <sheetData>
    <row r="13" spans="1:9" ht="15">
      <c r="A13" s="60" t="s">
        <v>42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0" t="s">
        <v>43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0" t="s">
        <v>44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39" t="s">
        <v>45</v>
      </c>
      <c r="B16" s="39" t="s">
        <v>46</v>
      </c>
      <c r="C16" s="39" t="s">
        <v>47</v>
      </c>
      <c r="D16" s="39" t="s">
        <v>48</v>
      </c>
      <c r="E16" s="39" t="s">
        <v>49</v>
      </c>
      <c r="F16" s="40" t="s">
        <v>50</v>
      </c>
      <c r="G16" s="40" t="s">
        <v>51</v>
      </c>
      <c r="H16" s="39" t="s">
        <v>52</v>
      </c>
      <c r="I16" s="39" t="s">
        <v>53</v>
      </c>
    </row>
    <row r="17" spans="1:9" ht="15">
      <c r="A17" s="41" t="s">
        <v>54</v>
      </c>
      <c r="B17" s="42">
        <v>92.80137</v>
      </c>
      <c r="C17" s="42"/>
      <c r="D17" s="42">
        <v>306.31048</v>
      </c>
      <c r="E17" s="42">
        <v>289.38211</v>
      </c>
      <c r="F17" s="42">
        <v>13.07</v>
      </c>
      <c r="G17" s="42">
        <v>360.77392</v>
      </c>
      <c r="H17" s="42">
        <v>46.16068</v>
      </c>
      <c r="I17" s="42">
        <f>B17+D17+F17-G17</f>
        <v>51.40793000000002</v>
      </c>
    </row>
    <row r="19" ht="15">
      <c r="A19" s="38" t="s">
        <v>55</v>
      </c>
    </row>
    <row r="20" ht="15">
      <c r="A20" s="43" t="s">
        <v>56</v>
      </c>
    </row>
    <row r="21" ht="15">
      <c r="A21" s="43" t="s">
        <v>57</v>
      </c>
    </row>
    <row r="22" ht="15">
      <c r="A22" s="43" t="s">
        <v>58</v>
      </c>
    </row>
    <row r="23" ht="15">
      <c r="A23" s="43" t="s">
        <v>59</v>
      </c>
    </row>
    <row r="24" ht="15">
      <c r="A24" s="43" t="s">
        <v>60</v>
      </c>
    </row>
    <row r="25" ht="15">
      <c r="A25" s="44" t="s">
        <v>61</v>
      </c>
    </row>
    <row r="26" ht="15">
      <c r="A26" s="44" t="s">
        <v>62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2017-04-23T20:05:27Z</dcterms:created>
  <dcterms:modified xsi:type="dcterms:W3CDTF">2017-04-24T19:00:46Z</dcterms:modified>
  <cp:category/>
  <cp:version/>
  <cp:contentType/>
  <cp:contentStatus/>
</cp:coreProperties>
</file>