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<sst xmlns="http://schemas.openxmlformats.org/spreadsheetml/2006/main" count="69" uniqueCount="63">
  <si>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</si>
  <si>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</si>
  <si>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</si>
  <si>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7/2  по ул. Центральная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</si>
  <si>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</si>
  <si>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</si>
  <si>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</si>
  <si>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</si>
  <si>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</si>
  <si>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</si>
  <si>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</si>
  <si>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</si>
  <si>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</si>
  <si>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</si>
  <si>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</si>
  <si>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</si>
  <si>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</si>
  <si>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</si>
  <si>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</si>
  <si>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</si>
  <si>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Задолженность населения на 01.01.2017г. (руб.)</t>
  </si>
  <si>
    <t>Наименование подрядчика</t>
  </si>
  <si>
    <t>Упр. и сод.общего им-ва</t>
  </si>
  <si>
    <t>ООО "Уют-Сервис", договор управления № Н/2011-89 от 01.01.2011г.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</si>
  <si>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</si>
  <si>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</si>
  <si>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</si>
  <si>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</si>
  <si>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</si>
  <si>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</si>
  <si>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</si>
  <si>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</si>
  <si>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</si>
  <si>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</si>
  <si>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</si>
  <si>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</si>
  <si>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</si>
  <si>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</si>
  <si>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2160.00 руб., от ПАО "Вымпелком" 3150.00 руб., от ООО "Перспектива" 5600.00руб.</t>
  </si>
  <si>
    <t>ЦИТ "Домашние сети",              ПАО "Вымпелком",      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</si>
  <si>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</si>
  <si>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</si>
  <si>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</si>
  <si>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</si>
  <si>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</si>
  <si>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7/2 по ул. Центральная с 01.01.201г.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</si>
  <si>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</si>
  <si>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</si>
  <si>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</si>
  <si>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</si>
  <si>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</si>
  <si>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</si>
  <si>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</si>
  <si>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</si>
  <si>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</si>
  <si>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</si>
  <si>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66.26 </t>
    </r>
    <r>
      <rPr>
        <sz val="10"/>
        <rFont val="Arial Cyr"/>
        <family val="0"/>
      </rPr>
      <t>тыс.рублей, в том числе:</t>
    </r>
  </si>
  <si>
    <t>ремонт дверей - 0,20 т.р.</t>
  </si>
  <si>
    <t>ремонт систем ГВС, ХВС - 1,51 т.р.</t>
  </si>
  <si>
    <t>работы по электрике  - 1.65 т.р.</t>
  </si>
  <si>
    <t>ремонт стен, потолков, окон, дверей, мусорных камер - 54.09 т.р.</t>
  </si>
  <si>
    <t>прочее - 7.31 т.р.</t>
  </si>
  <si>
    <t>изготовление и установка дверцы на этажный щиток - 1.50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</si>
</sst>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6" xfId="52" applyBorder="1" applyAlignment="1">
      <alignment horizontal="center" vertical="center" wrapText="1"/>
      <protection/>
    </xf>
    <xf numFmtId="0" fontId="33" fillId="0" borderId="16" xfId="52" applyFont="1" applyBorder="1" applyAlignment="1">
      <alignment horizontal="center" vertical="center" wrapText="1"/>
      <protection/>
    </xf>
    <xf numFmtId="0" fontId="41" fillId="0" borderId="16" xfId="52" applyFont="1" applyBorder="1" applyAlignment="1">
      <alignment horizontal="center" vertical="center"/>
      <protection/>
    </xf>
    <xf numFmtId="2" fontId="41" fillId="0" borderId="16" xfId="52" applyNumberFormat="1" applyFont="1" applyFill="1" applyBorder="1" applyAlignment="1">
      <alignment horizontal="center" vertical="center"/>
      <protection/>
    </xf>
    <xf numFmtId="0" fontId="33" fillId="0" borderId="0" xfId="52" applyFill="1">
      <alignment/>
      <protection/>
    </xf>
    <xf numFmtId="0" fontId="33" fillId="0" borderId="0" xfId="52" applyFont="1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3"/>
  <sheetViews>
    <sheetView zoomScalePageLayoutView="0" workbookViewId="0" topLeftCell="C45">
      <selection activeCell="H63" sqref="H63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875" style="33" customWidth="1"/>
    <col min="4" max="4" width="12.625" style="33" customWidth="1"/>
    <col min="5" max="5" width="11.875" style="33" customWidth="1"/>
    <col min="6" max="6" width="13.25390625" style="33" customWidth="1"/>
    <col min="7" max="7" width="11.875" style="33" customWidth="1"/>
    <col min="8" max="8" width="13.375" style="33" customWidth="1"/>
    <col min="9" max="9" width="25.875" style="33" customWidth="1"/>
    <col min="10" max="10" width="12.253906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51" t="s">
        <v>1</v>
      </c>
      <c r="D23" s="51"/>
      <c r="E23" s="51"/>
      <c r="F23" s="51"/>
      <c r="G23" s="51"/>
      <c r="H23" s="51"/>
      <c r="I23" s="51"/>
    </row>
    <row r="24" spans="3:9" ht="12.75">
      <c r="C24" s="52" t="s">
        <v>2</v>
      </c>
      <c r="D24" s="52"/>
      <c r="E24" s="52"/>
      <c r="F24" s="52"/>
      <c r="G24" s="52"/>
      <c r="H24" s="52"/>
      <c r="I24" s="52"/>
    </row>
    <row r="25" spans="3:9" ht="12.75">
      <c r="C25" s="52" t="s">
        <v>3</v>
      </c>
      <c r="D25" s="52"/>
      <c r="E25" s="52"/>
      <c r="F25" s="52"/>
      <c r="G25" s="52"/>
      <c r="H25" s="52"/>
      <c r="I25" s="52"/>
    </row>
    <row r="26" spans="3:9" ht="6" customHeight="1" thickBot="1">
      <c r="C26" s="53"/>
      <c r="D26" s="53"/>
      <c r="E26" s="53"/>
      <c r="F26" s="53"/>
      <c r="G26" s="53"/>
      <c r="H26" s="53"/>
      <c r="I26" s="53"/>
    </row>
    <row r="27" spans="3:9" ht="53.25" customHeight="1" thickBot="1">
      <c r="C27" s="9" t="s">
        <v>4</v>
      </c>
      <c r="D27" s="10" t="s">
        <v>5</v>
      </c>
      <c r="E27" s="11" t="s">
        <v>6</v>
      </c>
      <c r="F27" s="11" t="s">
        <v>7</v>
      </c>
      <c r="G27" s="11" t="s">
        <v>8</v>
      </c>
      <c r="H27" s="11" t="s">
        <v>9</v>
      </c>
      <c r="I27" s="10" t="s">
        <v>10</v>
      </c>
    </row>
    <row r="28" spans="3:9" ht="13.5" customHeight="1" thickBot="1">
      <c r="C28" s="54" t="s">
        <v>11</v>
      </c>
      <c r="D28" s="44"/>
      <c r="E28" s="44"/>
      <c r="F28" s="44"/>
      <c r="G28" s="44"/>
      <c r="H28" s="44"/>
      <c r="I28" s="55"/>
    </row>
    <row r="29" spans="3:11" ht="13.5" customHeight="1" thickBot="1">
      <c r="C29" s="12" t="s">
        <v>12</v>
      </c>
      <c r="D29" s="13">
        <v>244532.5399999991</v>
      </c>
      <c r="E29" s="14">
        <v>1939273.38</v>
      </c>
      <c r="F29" s="14">
        <f>29.38+2595.11+1916942.93</f>
        <v>1919567.42</v>
      </c>
      <c r="G29" s="14">
        <v>1939167.25</v>
      </c>
      <c r="H29" s="14">
        <f>+D29+E29-F29</f>
        <v>264238.49999999907</v>
      </c>
      <c r="I29" s="56" t="s">
        <v>13</v>
      </c>
      <c r="K29" s="15">
        <f>11645.45+3750.25+248842.88-0.08</f>
        <v>264238.5</v>
      </c>
    </row>
    <row r="30" spans="3:11" ht="13.5" customHeight="1" thickBot="1">
      <c r="C30" s="12" t="s">
        <v>14</v>
      </c>
      <c r="D30" s="13">
        <v>85402.62</v>
      </c>
      <c r="E30" s="16">
        <f>875371.17-57273.11</f>
        <v>818098.06</v>
      </c>
      <c r="F30" s="16">
        <f>1624.97+0.38+761403.86</f>
        <v>763029.21</v>
      </c>
      <c r="G30" s="14">
        <v>798735.43</v>
      </c>
      <c r="H30" s="14">
        <f>+D30+E30-F30</f>
        <v>140471.4700000001</v>
      </c>
      <c r="I30" s="57"/>
      <c r="K30" s="15">
        <f>138.59+0.02+146607.4-6274.54</f>
        <v>140471.46999999997</v>
      </c>
    </row>
    <row r="31" spans="3:11" ht="13.5" customHeight="1" thickBot="1">
      <c r="C31" s="12" t="s">
        <v>15</v>
      </c>
      <c r="D31" s="13">
        <v>52972.73999999993</v>
      </c>
      <c r="E31" s="16">
        <f>483252.02-23161.19</f>
        <v>460090.83</v>
      </c>
      <c r="F31" s="16">
        <f>448465.45+1842.41</f>
        <v>450307.86</v>
      </c>
      <c r="G31" s="14">
        <v>441446.85</v>
      </c>
      <c r="H31" s="14">
        <f>+D31+E31-F31</f>
        <v>62755.70999999996</v>
      </c>
      <c r="I31" s="57"/>
      <c r="K31" s="2">
        <f>63960.82-2904.49+1699.38</f>
        <v>62755.71</v>
      </c>
    </row>
    <row r="32" spans="3:11" ht="13.5" customHeight="1" thickBot="1">
      <c r="C32" s="12" t="s">
        <v>16</v>
      </c>
      <c r="D32" s="13">
        <v>30716.58999999988</v>
      </c>
      <c r="E32" s="16">
        <f>120690.18-3917.02+169583.96-5363.36</f>
        <v>280993.76</v>
      </c>
      <c r="F32" s="16">
        <f>108867.7+223.81+160275.87+676.38</f>
        <v>270043.76</v>
      </c>
      <c r="G32" s="14">
        <v>261277.29</v>
      </c>
      <c r="H32" s="14">
        <f>+D32+E32-F32</f>
        <v>41666.58999999985</v>
      </c>
      <c r="I32" s="57"/>
      <c r="K32" s="2">
        <f>20491.83-1040.66+19.09+22601.96-1019.41+613.78</f>
        <v>41666.59</v>
      </c>
    </row>
    <row r="33" spans="3:11" ht="13.5" customHeight="1" thickBot="1">
      <c r="C33" s="12" t="s">
        <v>17</v>
      </c>
      <c r="D33" s="13">
        <v>1130.679999999993</v>
      </c>
      <c r="E33" s="16">
        <f>6889.17+8618.97</f>
        <v>15508.14</v>
      </c>
      <c r="F33" s="16">
        <f>6951.01+11504.41+65.8</f>
        <v>18521.219999999998</v>
      </c>
      <c r="G33" s="14">
        <f>1069.5+14350.51</f>
        <v>15420.01</v>
      </c>
      <c r="H33" s="14">
        <f>+D33+E33-F33</f>
        <v>-1882.400000000005</v>
      </c>
      <c r="I33" s="58"/>
      <c r="K33" s="15">
        <f>465.39-110.22+504.51-2749+6.92</f>
        <v>-1882.4</v>
      </c>
    </row>
    <row r="34" spans="3:9" ht="13.5" customHeight="1" thickBot="1">
      <c r="C34" s="12" t="s">
        <v>18</v>
      </c>
      <c r="D34" s="17">
        <f>SUM(D29:D33)</f>
        <v>414755.16999999894</v>
      </c>
      <c r="E34" s="17">
        <f>SUM(E29:E33)</f>
        <v>3513964.1700000004</v>
      </c>
      <c r="F34" s="17">
        <f>SUM(F29:F33)</f>
        <v>3421469.47</v>
      </c>
      <c r="G34" s="17">
        <f>SUM(G29:G33)</f>
        <v>3456046.83</v>
      </c>
      <c r="H34" s="17">
        <f>SUM(H29:H33)</f>
        <v>507249.86999999895</v>
      </c>
      <c r="I34" s="18"/>
    </row>
    <row r="35" spans="3:9" ht="13.5" customHeight="1" thickBot="1">
      <c r="C35" s="44" t="s">
        <v>19</v>
      </c>
      <c r="D35" s="44"/>
      <c r="E35" s="44"/>
      <c r="F35" s="44"/>
      <c r="G35" s="44"/>
      <c r="H35" s="44"/>
      <c r="I35" s="44"/>
    </row>
    <row r="36" spans="3:9" ht="51" customHeight="1" thickBot="1">
      <c r="C36" s="19" t="s">
        <v>4</v>
      </c>
      <c r="D36" s="10" t="s">
        <v>5</v>
      </c>
      <c r="E36" s="11" t="s">
        <v>6</v>
      </c>
      <c r="F36" s="11" t="s">
        <v>7</v>
      </c>
      <c r="G36" s="11" t="s">
        <v>8</v>
      </c>
      <c r="H36" s="11" t="s">
        <v>20</v>
      </c>
      <c r="I36" s="20" t="s">
        <v>21</v>
      </c>
    </row>
    <row r="37" spans="3:11" ht="27" customHeight="1" thickBot="1">
      <c r="C37" s="9" t="s">
        <v>22</v>
      </c>
      <c r="D37" s="21">
        <v>141382.4699999995</v>
      </c>
      <c r="E37" s="22">
        <f>1441771.16+5553.9+11252.66+1641.8+16046.45</f>
        <v>1476265.9699999997</v>
      </c>
      <c r="F37" s="22">
        <f>1435391.22+4718.47+9078.65+1458.42+14178.86+17.52+170.17</f>
        <v>1465013.3099999998</v>
      </c>
      <c r="G37" s="22">
        <f>+E37</f>
        <v>1476265.9699999997</v>
      </c>
      <c r="H37" s="22">
        <f>+D37+E37-F37</f>
        <v>152635.12999999942</v>
      </c>
      <c r="I37" s="45" t="s">
        <v>23</v>
      </c>
      <c r="J37" s="23">
        <f>144470.49-3195.69+18.4+27.91+5.65+55.71-D37</f>
        <v>4.656612873077393E-10</v>
      </c>
      <c r="K37" s="23">
        <f>147654.77-0.03+853.83+2201.92+183.38+1867.59+2.46-14.33+24.25-138.71-H37</f>
        <v>5.820766091346741E-10</v>
      </c>
    </row>
    <row r="38" spans="3:10" ht="14.25" customHeight="1" thickBot="1">
      <c r="C38" s="12" t="s">
        <v>24</v>
      </c>
      <c r="D38" s="13">
        <v>27635.149999999965</v>
      </c>
      <c r="E38" s="14">
        <v>286401.48</v>
      </c>
      <c r="F38" s="14">
        <v>284625.88</v>
      </c>
      <c r="G38" s="22">
        <v>66261.72</v>
      </c>
      <c r="H38" s="22">
        <f aca="true" t="shared" si="0" ref="H38:H45">+D38+E38-F38</f>
        <v>29410.74999999994</v>
      </c>
      <c r="I38" s="46"/>
      <c r="J38" s="23"/>
    </row>
    <row r="39" spans="3:9" ht="13.5" customHeight="1" thickBot="1">
      <c r="C39" s="19" t="s">
        <v>25</v>
      </c>
      <c r="D39" s="24">
        <v>1.978150976356119E-11</v>
      </c>
      <c r="E39" s="14"/>
      <c r="F39" s="14"/>
      <c r="G39" s="22"/>
      <c r="H39" s="22">
        <f t="shared" si="0"/>
        <v>1.978150976356119E-11</v>
      </c>
      <c r="I39" s="25"/>
    </row>
    <row r="40" spans="3:9" ht="12.75" customHeight="1" thickBot="1">
      <c r="C40" s="12" t="s">
        <v>26</v>
      </c>
      <c r="D40" s="13">
        <v>20028.76999999999</v>
      </c>
      <c r="E40" s="14">
        <v>181911.64</v>
      </c>
      <c r="F40" s="14">
        <v>183618.85</v>
      </c>
      <c r="G40" s="22">
        <f>+E40</f>
        <v>181911.64</v>
      </c>
      <c r="H40" s="22">
        <f t="shared" si="0"/>
        <v>18321.559999999998</v>
      </c>
      <c r="I40" s="25" t="s">
        <v>27</v>
      </c>
    </row>
    <row r="41" spans="3:11" ht="27" customHeight="1" thickBot="1">
      <c r="C41" s="12" t="s">
        <v>28</v>
      </c>
      <c r="D41" s="13">
        <v>29965.22000000003</v>
      </c>
      <c r="E41" s="14">
        <f>73027.35+238599.57</f>
        <v>311626.92000000004</v>
      </c>
      <c r="F41" s="14">
        <f>213612.19+94799.12+1178.94</f>
        <v>309590.25</v>
      </c>
      <c r="G41" s="22">
        <v>234960.99</v>
      </c>
      <c r="H41" s="22">
        <f t="shared" si="0"/>
        <v>32001.890000000072</v>
      </c>
      <c r="I41" s="26" t="s">
        <v>29</v>
      </c>
      <c r="J41" s="2">
        <f>28938.69-776.71+1803.24</f>
        <v>29965.22</v>
      </c>
      <c r="K41" s="2">
        <f>624.3+6390.21+24987.39-0.01</f>
        <v>32001.890000000003</v>
      </c>
    </row>
    <row r="42" spans="3:9" ht="27.75" customHeight="1" thickBot="1">
      <c r="C42" s="12" t="s">
        <v>30</v>
      </c>
      <c r="D42" s="13">
        <v>1340.609999999997</v>
      </c>
      <c r="E42" s="16">
        <v>14102.88</v>
      </c>
      <c r="F42" s="16">
        <v>13992.53</v>
      </c>
      <c r="G42" s="22">
        <f>+E42</f>
        <v>14102.88</v>
      </c>
      <c r="H42" s="22">
        <f t="shared" si="0"/>
        <v>1450.9599999999955</v>
      </c>
      <c r="I42" s="26" t="s">
        <v>31</v>
      </c>
    </row>
    <row r="43" spans="3:10" ht="13.5" customHeight="1" thickBot="1">
      <c r="C43" s="19" t="s">
        <v>32</v>
      </c>
      <c r="D43" s="13">
        <v>19592.550000000017</v>
      </c>
      <c r="E43" s="16">
        <v>180025.91</v>
      </c>
      <c r="F43" s="16">
        <v>176616.04</v>
      </c>
      <c r="G43" s="22">
        <f>+E43</f>
        <v>180025.91</v>
      </c>
      <c r="H43" s="22">
        <f t="shared" si="0"/>
        <v>23002.420000000013</v>
      </c>
      <c r="I43" s="25"/>
      <c r="J43" s="2">
        <f>23016.85-14.43</f>
        <v>23002.42</v>
      </c>
    </row>
    <row r="44" spans="3:11" ht="13.5" customHeight="1" thickBot="1">
      <c r="C44" s="19" t="s">
        <v>33</v>
      </c>
      <c r="D44" s="13">
        <v>6320.610000000001</v>
      </c>
      <c r="E44" s="16">
        <f>49769.92-485.36+120890.3-491.57</f>
        <v>169683.28999999998</v>
      </c>
      <c r="F44" s="16">
        <f>92457.46+41852.39</f>
        <v>134309.85</v>
      </c>
      <c r="G44" s="22">
        <f>+E44</f>
        <v>169683.28999999998</v>
      </c>
      <c r="H44" s="22">
        <f t="shared" si="0"/>
        <v>41694.04999999996</v>
      </c>
      <c r="I44" s="25"/>
      <c r="J44" s="2">
        <f>1929.65+4390.96</f>
        <v>6320.610000000001</v>
      </c>
      <c r="K44" s="2">
        <f>9361.82+32332.24-0.01</f>
        <v>41694.049999999996</v>
      </c>
    </row>
    <row r="45" spans="3:9" ht="13.5" customHeight="1" thickBot="1">
      <c r="C45" s="12" t="s">
        <v>34</v>
      </c>
      <c r="D45" s="13">
        <v>3600.399999999987</v>
      </c>
      <c r="E45" s="16">
        <v>37156.84</v>
      </c>
      <c r="F45" s="16">
        <v>36943.55</v>
      </c>
      <c r="G45" s="22">
        <f>+E45</f>
        <v>37156.84</v>
      </c>
      <c r="H45" s="22">
        <f t="shared" si="0"/>
        <v>3813.6899999999805</v>
      </c>
      <c r="I45" s="26" t="s">
        <v>35</v>
      </c>
    </row>
    <row r="46" spans="3:9" s="28" customFormat="1" ht="13.5" customHeight="1" thickBot="1">
      <c r="C46" s="12" t="s">
        <v>18</v>
      </c>
      <c r="D46" s="17">
        <f>SUM(D37:D45)</f>
        <v>249865.77999999953</v>
      </c>
      <c r="E46" s="17">
        <f>SUM(E37:E45)</f>
        <v>2657174.9299999997</v>
      </c>
      <c r="F46" s="17">
        <f>SUM(F37:F45)</f>
        <v>2604710.26</v>
      </c>
      <c r="G46" s="17">
        <f>SUM(G37:G45)</f>
        <v>2360369.2399999993</v>
      </c>
      <c r="H46" s="17">
        <f>SUM(H37:H45)</f>
        <v>302330.44999999943</v>
      </c>
      <c r="I46" s="27"/>
    </row>
    <row r="47" spans="3:9" ht="13.5" customHeight="1" thickBot="1">
      <c r="C47" s="47" t="s">
        <v>36</v>
      </c>
      <c r="D47" s="47"/>
      <c r="E47" s="47"/>
      <c r="F47" s="47"/>
      <c r="G47" s="47"/>
      <c r="H47" s="47"/>
      <c r="I47" s="47"/>
    </row>
    <row r="48" spans="3:9" ht="39" customHeight="1" thickBot="1">
      <c r="C48" s="29" t="s">
        <v>37</v>
      </c>
      <c r="D48" s="48" t="s">
        <v>38</v>
      </c>
      <c r="E48" s="49"/>
      <c r="F48" s="49"/>
      <c r="G48" s="49"/>
      <c r="H48" s="50"/>
      <c r="I48" s="30" t="s">
        <v>39</v>
      </c>
    </row>
    <row r="49" spans="3:8" ht="20.25" customHeight="1">
      <c r="C49" s="31" t="s">
        <v>40</v>
      </c>
      <c r="D49" s="31"/>
      <c r="E49" s="31"/>
      <c r="F49" s="31"/>
      <c r="G49" s="31"/>
      <c r="H49" s="32">
        <f>+H34+H46</f>
        <v>809580.3199999984</v>
      </c>
    </row>
    <row r="50" spans="3:4" ht="15" hidden="1">
      <c r="C50" s="34" t="s">
        <v>41</v>
      </c>
      <c r="D50" s="34"/>
    </row>
    <row r="51" ht="12.75" customHeight="1">
      <c r="C51" s="35" t="s">
        <v>42</v>
      </c>
    </row>
    <row r="53" spans="4:8" ht="12.75">
      <c r="D53" s="36"/>
      <c r="E53" s="36"/>
      <c r="F53" s="36"/>
      <c r="G53" s="36"/>
      <c r="H53" s="36"/>
    </row>
  </sheetData>
  <sheetProtection/>
  <mergeCells count="10">
    <mergeCell ref="C35:I35"/>
    <mergeCell ref="I37:I38"/>
    <mergeCell ref="C47:I47"/>
    <mergeCell ref="D48:H48"/>
    <mergeCell ref="C23:I23"/>
    <mergeCell ref="C24:I24"/>
    <mergeCell ref="C25:I25"/>
    <mergeCell ref="C26:I26"/>
    <mergeCell ref="C28:I28"/>
    <mergeCell ref="I29:I33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6"/>
  <sheetViews>
    <sheetView tabSelected="1" zoomScaleSheetLayoutView="120" zoomScalePageLayoutView="0" workbookViewId="0" topLeftCell="A13">
      <selection activeCell="L18" sqref="L18"/>
    </sheetView>
  </sheetViews>
  <sheetFormatPr defaultColWidth="9.00390625" defaultRowHeight="12.75"/>
  <cols>
    <col min="1" max="1" width="4.625" style="37" customWidth="1"/>
    <col min="2" max="2" width="12.375" style="37" customWidth="1"/>
    <col min="3" max="3" width="13.25390625" style="37" hidden="1" customWidth="1"/>
    <col min="4" max="4" width="12.125" style="37" customWidth="1"/>
    <col min="5" max="5" width="13.625" style="37" customWidth="1"/>
    <col min="6" max="6" width="13.25390625" style="37" customWidth="1"/>
    <col min="7" max="7" width="14.25390625" style="37" customWidth="1"/>
    <col min="8" max="8" width="15.125" style="37" customWidth="1"/>
    <col min="9" max="9" width="13.625" style="37" customWidth="1"/>
    <col min="10" max="16384" width="9.125" style="37" customWidth="1"/>
  </cols>
  <sheetData>
    <row r="13" spans="1:9" ht="15">
      <c r="A13" s="59" t="s">
        <v>43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9" t="s">
        <v>44</v>
      </c>
      <c r="B14" s="59"/>
      <c r="C14" s="59"/>
      <c r="D14" s="59"/>
      <c r="E14" s="59"/>
      <c r="F14" s="59"/>
      <c r="G14" s="59"/>
      <c r="H14" s="59"/>
      <c r="I14" s="59"/>
    </row>
    <row r="15" spans="1:9" ht="15">
      <c r="A15" s="59" t="s">
        <v>45</v>
      </c>
      <c r="B15" s="59"/>
      <c r="C15" s="59"/>
      <c r="D15" s="59"/>
      <c r="E15" s="59"/>
      <c r="F15" s="59"/>
      <c r="G15" s="59"/>
      <c r="H15" s="59"/>
      <c r="I15" s="59"/>
    </row>
    <row r="16" spans="1:9" ht="60">
      <c r="A16" s="38" t="s">
        <v>46</v>
      </c>
      <c r="B16" s="38" t="s">
        <v>47</v>
      </c>
      <c r="C16" s="38" t="s">
        <v>48</v>
      </c>
      <c r="D16" s="38" t="s">
        <v>49</v>
      </c>
      <c r="E16" s="38" t="s">
        <v>50</v>
      </c>
      <c r="F16" s="39" t="s">
        <v>51</v>
      </c>
      <c r="G16" s="39" t="s">
        <v>52</v>
      </c>
      <c r="H16" s="38" t="s">
        <v>53</v>
      </c>
      <c r="I16" s="38" t="s">
        <v>54</v>
      </c>
    </row>
    <row r="17" spans="1:9" ht="15">
      <c r="A17" s="40" t="s">
        <v>55</v>
      </c>
      <c r="B17" s="41">
        <v>234.05397</v>
      </c>
      <c r="C17" s="41"/>
      <c r="D17" s="41">
        <v>286.40148</v>
      </c>
      <c r="E17" s="41">
        <v>284.62588</v>
      </c>
      <c r="F17" s="41">
        <v>10.91</v>
      </c>
      <c r="G17" s="41">
        <v>66.26172</v>
      </c>
      <c r="H17" s="41">
        <v>29.41075</v>
      </c>
      <c r="I17" s="41">
        <f>B17+D17+F17-G17</f>
        <v>465.1037299999999</v>
      </c>
    </row>
    <row r="19" ht="15">
      <c r="A19" s="37" t="s">
        <v>56</v>
      </c>
    </row>
    <row r="20" ht="15">
      <c r="A20" s="42" t="s">
        <v>57</v>
      </c>
    </row>
    <row r="21" ht="15">
      <c r="A21" s="43" t="s">
        <v>58</v>
      </c>
    </row>
    <row r="22" ht="15">
      <c r="A22" s="42" t="s">
        <v>59</v>
      </c>
    </row>
    <row r="23" ht="15">
      <c r="A23" s="42" t="s">
        <v>60</v>
      </c>
    </row>
    <row r="24" ht="15">
      <c r="A24" s="42" t="s">
        <v>61</v>
      </c>
    </row>
    <row r="25" ht="15">
      <c r="A25" s="37" t="s">
        <v>62</v>
      </c>
    </row>
    <row r="26" ht="15">
      <c r="A26" s="43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2017-04-23T20:09:38Z</dcterms:created>
  <dcterms:modified xsi:type="dcterms:W3CDTF">2017-04-24T19:01:57Z</dcterms:modified>
  <cp:category/>
  <cp:version/>
  <cp:contentType/>
  <cp:contentStatus/>
</cp:coreProperties>
</file>