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<sst xmlns="http://schemas.openxmlformats.org/spreadsheetml/2006/main" count="77" uniqueCount="70">
  <si>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</si>
  <si>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</si>
  <si>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</si>
  <si>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Ветеранов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</si>
  <si>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</si>
  <si>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</si>
  <si>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</si>
  <si>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</si>
  <si>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</si>
  <si>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</si>
  <si>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</si>
  <si>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</si>
  <si>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</si>
  <si>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ООО"Научно-технический центр "Энергия",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</si>
  <si>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</si>
  <si>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</si>
  <si>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</si>
  <si>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</si>
  <si>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</si>
  <si>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</si>
  <si>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</si>
  <si>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</si>
  <si>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</si>
  <si>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</si>
  <si>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</si>
  <si>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</si>
  <si>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</si>
  <si>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</si>
  <si>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</si>
  <si>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</si>
  <si>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</si>
  <si>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</si>
  <si>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</si>
  <si>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</si>
  <si>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Повышающий коээфициент</t>
  </si>
  <si>
    <t>страхование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</si>
  <si>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</si>
  <si>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</si>
  <si>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4320,00 руб., от ПАО "Вымпелком" 6300.00 руб., от ООО " Перспектива" 5600.00руб</t>
  </si>
  <si>
    <t>ЦИТ "Домашние сети", ПАО "Вымпелком", ООО "Перспектива"</t>
  </si>
  <si>
    <t>Аренда</t>
  </si>
  <si>
    <t>Поступило  за управление и содержание общедомового имущества, и за сбор ТБО от ООО "Прогресс" 5514.94 руб., от ООО "Капитал"- 1652,10 руб.</t>
  </si>
  <si>
    <t>ООО "Прогресс",                          ООО "Капитал"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</si>
  <si>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</si>
  <si>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</si>
  <si>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от ЦИТ "Домашние сети"</t>
  </si>
  <si>
    <t>ОТЧЕТ</t>
  </si>
  <si>
    <t>по выполнению плана текущего ремонта жилого дома</t>
  </si>
  <si>
    <t>№ 3 по ул. Ветеранов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</si>
  <si>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</si>
  <si>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</si>
  <si>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</si>
  <si>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</si>
  <si>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</si>
  <si>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</si>
  <si>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</si>
  <si>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</si>
  <si>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</si>
  <si>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</si>
  <si>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21.01</t>
    </r>
    <r>
      <rPr>
        <sz val="10"/>
        <rFont val="Arial Cyr"/>
        <family val="0"/>
      </rPr>
      <t xml:space="preserve"> тыс.рублей, в том числе:</t>
    </r>
  </si>
  <si>
    <t>Ремонт ЦО - 0,05 т.р.</t>
  </si>
  <si>
    <t>Ремонт системы ХВС,ГВС - 1,63 т.р.</t>
  </si>
  <si>
    <t>смена стекол - 0.67 т.р.</t>
  </si>
  <si>
    <t>ремонт мусорного клапана - 0,11 т.р.</t>
  </si>
  <si>
    <t>Ремонт дверей(смена дверных петлей),  закраска надписей- 0,36 т.р.</t>
  </si>
  <si>
    <t>ремонт кровли -0.09 т.р.</t>
  </si>
  <si>
    <t>работы по электрике - 0,70 т.р.</t>
  </si>
  <si>
    <t>аварийные работы - 5.85 т.р.</t>
  </si>
  <si>
    <t>прочее - 1,20 т.р.</t>
  </si>
  <si>
    <t>очистка подвалов от ТБО и КГО - 10.35 т.р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</si>
</sst>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2" fillId="0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53"/>
  <sheetViews>
    <sheetView zoomScalePageLayoutView="0" workbookViewId="0" topLeftCell="C35">
      <selection activeCell="C48" sqref="C4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25390625" style="36" customWidth="1"/>
    <col min="4" max="4" width="13.00390625" style="36" customWidth="1"/>
    <col min="5" max="5" width="11.25390625" style="36" customWidth="1"/>
    <col min="6" max="6" width="12.375" style="36" customWidth="1"/>
    <col min="7" max="7" width="11.875" style="36" customWidth="1"/>
    <col min="8" max="8" width="12.875" style="36" customWidth="1"/>
    <col min="9" max="9" width="25.375" style="36" customWidth="1"/>
    <col min="10" max="10" width="10.125" style="2" hidden="1" customWidth="1"/>
    <col min="11" max="11" width="9.625" style="2" hidden="1" customWidth="1"/>
    <col min="12" max="12" width="17.375" style="2" hidden="1" customWidth="1"/>
    <col min="13" max="14" width="0" style="2" hidden="1" customWidth="1"/>
    <col min="15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54" t="s">
        <v>1</v>
      </c>
      <c r="D20" s="54"/>
      <c r="E20" s="54"/>
      <c r="F20" s="54"/>
      <c r="G20" s="54"/>
      <c r="H20" s="54"/>
      <c r="I20" s="54"/>
    </row>
    <row r="21" spans="3:9" ht="12.75">
      <c r="C21" s="55" t="s">
        <v>2</v>
      </c>
      <c r="D21" s="55"/>
      <c r="E21" s="55"/>
      <c r="F21" s="55"/>
      <c r="G21" s="55"/>
      <c r="H21" s="55"/>
      <c r="I21" s="55"/>
    </row>
    <row r="22" spans="3:9" ht="12.75">
      <c r="C22" s="55" t="s">
        <v>3</v>
      </c>
      <c r="D22" s="55"/>
      <c r="E22" s="55"/>
      <c r="F22" s="55"/>
      <c r="G22" s="55"/>
      <c r="H22" s="55"/>
      <c r="I22" s="55"/>
    </row>
    <row r="23" spans="3:9" ht="6" customHeight="1" thickBot="1">
      <c r="C23" s="56"/>
      <c r="D23" s="56"/>
      <c r="E23" s="56"/>
      <c r="F23" s="56"/>
      <c r="G23" s="56"/>
      <c r="H23" s="56"/>
      <c r="I23" s="56"/>
    </row>
    <row r="24" spans="3:9" ht="48.75" customHeight="1" thickBot="1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>
      <c r="C25" s="57" t="s">
        <v>11</v>
      </c>
      <c r="D25" s="44"/>
      <c r="E25" s="44"/>
      <c r="F25" s="44"/>
      <c r="G25" s="44"/>
      <c r="H25" s="44"/>
      <c r="I25" s="58"/>
    </row>
    <row r="26" spans="3:11" ht="13.5" customHeight="1" thickBot="1">
      <c r="C26" s="12" t="s">
        <v>12</v>
      </c>
      <c r="D26" s="13">
        <v>466399.24999999907</v>
      </c>
      <c r="E26" s="13">
        <f>4439164.83-557.94</f>
        <v>4438606.89</v>
      </c>
      <c r="F26" s="13">
        <f>4276719.09+1585.77+8068.25+5207.27</f>
        <v>4291580.379999999</v>
      </c>
      <c r="G26" s="13">
        <v>4419359.47</v>
      </c>
      <c r="H26" s="13">
        <f>+D26+E26-F26</f>
        <v>613425.7599999998</v>
      </c>
      <c r="I26" s="59" t="s">
        <v>13</v>
      </c>
      <c r="K26" s="14">
        <f>552896.48-1139.92+4422.64+26178.07+31068.49</f>
        <v>613425.7599999999</v>
      </c>
    </row>
    <row r="27" spans="3:11" ht="13.5" customHeight="1" thickBot="1">
      <c r="C27" s="12" t="s">
        <v>14</v>
      </c>
      <c r="D27" s="13">
        <v>181059.32999999984</v>
      </c>
      <c r="E27" s="15">
        <f>-213.27+1551657.48-126342.24</f>
        <v>1425101.97</v>
      </c>
      <c r="F27" s="15">
        <f>2855.13+1369199.49+1971.49+441.61</f>
        <v>1374467.72</v>
      </c>
      <c r="G27" s="13">
        <v>1649631.6</v>
      </c>
      <c r="H27" s="13">
        <f>+D27+E27-F27</f>
        <v>231693.57999999984</v>
      </c>
      <c r="I27" s="60"/>
      <c r="K27" s="14">
        <f>12227.87+238763.43-29422.96+8893.16+1232.08</f>
        <v>231693.58</v>
      </c>
    </row>
    <row r="28" spans="3:11" ht="13.5" customHeight="1" thickBot="1">
      <c r="C28" s="12" t="s">
        <v>15</v>
      </c>
      <c r="D28" s="13">
        <v>106460</v>
      </c>
      <c r="E28" s="15">
        <f>903546.73-40199.17-275.65</f>
        <v>863071.9099999999</v>
      </c>
      <c r="F28" s="15">
        <f>839838.83+174.21+11125.57</f>
        <v>851138.6099999999</v>
      </c>
      <c r="G28" s="13">
        <v>994473.9</v>
      </c>
      <c r="H28" s="13">
        <f>+D28+E28-F28</f>
        <v>118393.30000000005</v>
      </c>
      <c r="I28" s="60"/>
      <c r="K28" s="14">
        <f>485.5+112872.99-8499.54+13534.35</f>
        <v>118393.30000000002</v>
      </c>
    </row>
    <row r="29" spans="3:11" ht="13.5" customHeight="1" thickBot="1">
      <c r="C29" s="12" t="s">
        <v>16</v>
      </c>
      <c r="D29" s="13">
        <v>62004.56999999989</v>
      </c>
      <c r="E29" s="15">
        <f>-97.12+317075.89-14107.56-49.5+214432.92-15843.42</f>
        <v>501411.21</v>
      </c>
      <c r="F29" s="15">
        <f>56.87+3893.18+294800.41+374.74+190667.34</f>
        <v>489792.5399999999</v>
      </c>
      <c r="G29" s="13">
        <v>571153.33</v>
      </c>
      <c r="H29" s="13">
        <f>+D29+E29-F29</f>
        <v>73623.23999999999</v>
      </c>
      <c r="I29" s="60"/>
      <c r="K29" s="2">
        <f>158.67+34506.66-4207.2+1651.03+39787.12-2982.11+4709.07</f>
        <v>73623.23999999999</v>
      </c>
    </row>
    <row r="30" spans="3:11" ht="13.5" customHeight="1" thickBot="1">
      <c r="C30" s="12" t="s">
        <v>17</v>
      </c>
      <c r="D30" s="13">
        <v>7053.999999999978</v>
      </c>
      <c r="E30" s="15">
        <f>32755.4+47038.85-114.23-73.12</f>
        <v>79606.90000000001</v>
      </c>
      <c r="F30" s="15">
        <f>45497.35+121.22+31091.78+8.29+9.68+3.13</f>
        <v>76731.45</v>
      </c>
      <c r="G30" s="13">
        <f>19913.31+104478.46</f>
        <v>124391.77</v>
      </c>
      <c r="H30" s="13">
        <f>+D30+E30-F30</f>
        <v>9929.449999999997</v>
      </c>
      <c r="I30" s="61"/>
      <c r="J30" s="2">
        <f>53.95+51.87-0.1+790.86+4886.47-322.4+1618.5-52.53+27.52-0.14</f>
        <v>7054.000000000001</v>
      </c>
      <c r="K30" s="2">
        <f>3267.75-38.16+6121.55-130.21+596.52+43.58-0.1+44.27+24.39-0.14</f>
        <v>9929.45</v>
      </c>
    </row>
    <row r="31" spans="3:9" ht="13.5" customHeight="1" thickBot="1">
      <c r="C31" s="12" t="s">
        <v>18</v>
      </c>
      <c r="D31" s="16">
        <f>SUM(D26:D30)</f>
        <v>822977.1499999987</v>
      </c>
      <c r="E31" s="16">
        <f>SUM(E26:E30)</f>
        <v>7307798.88</v>
      </c>
      <c r="F31" s="16">
        <f>SUM(F26:F30)</f>
        <v>7083710.699999999</v>
      </c>
      <c r="G31" s="16">
        <f>SUM(G26:G30)</f>
        <v>7759010.07</v>
      </c>
      <c r="H31" s="16">
        <f>SUM(H26:H30)</f>
        <v>1047065.3299999996</v>
      </c>
      <c r="I31" s="17"/>
    </row>
    <row r="32" spans="3:9" ht="13.5" customHeight="1" thickBot="1">
      <c r="C32" s="44" t="s">
        <v>19</v>
      </c>
      <c r="D32" s="44"/>
      <c r="E32" s="44"/>
      <c r="F32" s="44"/>
      <c r="G32" s="44"/>
      <c r="H32" s="44"/>
      <c r="I32" s="44"/>
    </row>
    <row r="33" spans="3:9" ht="52.5" customHeight="1" thickBot="1">
      <c r="C33" s="18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9" t="s">
        <v>20</v>
      </c>
    </row>
    <row r="34" spans="3:13" ht="18" customHeight="1" thickBot="1">
      <c r="C34" s="9" t="s">
        <v>21</v>
      </c>
      <c r="D34" s="20">
        <v>229221.1800000011</v>
      </c>
      <c r="E34" s="21">
        <f>2659440.62+474.63+1410.96+3924.25+35929.54</f>
        <v>2701180</v>
      </c>
      <c r="F34" s="21">
        <f>2588973.86+405.95+1181.68+3538.61+32491.39+3.89+38.34</f>
        <v>2626633.72</v>
      </c>
      <c r="G34" s="21">
        <f>+E34</f>
        <v>2701180</v>
      </c>
      <c r="H34" s="21">
        <f aca="true" t="shared" si="0" ref="H34:H43">+D34+E34-F34</f>
        <v>303767.4600000009</v>
      </c>
      <c r="I34" s="45" t="s">
        <v>22</v>
      </c>
      <c r="J34" s="2">
        <f>302667.24-3099.52+72.06-0.04+242.29+389.92-4.28+3476.25-38.1+6.01-0.32+59.11-3.16</f>
        <v>303767.45999999996</v>
      </c>
      <c r="K34" s="14">
        <f>232195.15-3094.19+3.67-0.33+14.32-1.31+9.9-0.32+97.45-3.16</f>
        <v>229221.18000000002</v>
      </c>
      <c r="L34" s="22">
        <f>+K34-D34</f>
        <v>-1.076841726899147E-09</v>
      </c>
      <c r="M34" s="22">
        <f>+H34-J34</f>
        <v>9.313225746154785E-10</v>
      </c>
    </row>
    <row r="35" spans="3:10" ht="21" customHeight="1" thickBot="1">
      <c r="C35" s="12" t="s">
        <v>23</v>
      </c>
      <c r="D35" s="23">
        <v>45818.820000000065</v>
      </c>
      <c r="E35" s="13">
        <v>530883.95</v>
      </c>
      <c r="F35" s="13">
        <v>516342.19</v>
      </c>
      <c r="G35" s="21">
        <v>21008.91</v>
      </c>
      <c r="H35" s="21">
        <f t="shared" si="0"/>
        <v>60360.580000000016</v>
      </c>
      <c r="I35" s="46"/>
      <c r="J35" s="22">
        <f>60970.39-609.81</f>
        <v>60360.58</v>
      </c>
    </row>
    <row r="36" spans="3:9" ht="13.5" customHeight="1" thickBot="1">
      <c r="C36" s="18" t="s">
        <v>24</v>
      </c>
      <c r="D36" s="24">
        <v>2820.3700000000463</v>
      </c>
      <c r="E36" s="13"/>
      <c r="F36" s="13">
        <v>139.96</v>
      </c>
      <c r="G36" s="21"/>
      <c r="H36" s="21">
        <f t="shared" si="0"/>
        <v>2680.4100000000462</v>
      </c>
      <c r="I36" s="25"/>
    </row>
    <row r="37" spans="3:10" ht="12.75" customHeight="1" thickBot="1">
      <c r="C37" s="12" t="s">
        <v>25</v>
      </c>
      <c r="D37" s="23">
        <v>31955.96000000008</v>
      </c>
      <c r="E37" s="13">
        <v>329481.89</v>
      </c>
      <c r="F37" s="13">
        <v>324182.22</v>
      </c>
      <c r="G37" s="21">
        <f>+E37</f>
        <v>329481.89</v>
      </c>
      <c r="H37" s="21">
        <f t="shared" si="0"/>
        <v>37255.63000000012</v>
      </c>
      <c r="I37" s="25" t="s">
        <v>26</v>
      </c>
      <c r="J37" s="2">
        <f>37694.66-439.03</f>
        <v>37255.630000000005</v>
      </c>
    </row>
    <row r="38" spans="3:11" ht="27.75" customHeight="1" thickBot="1">
      <c r="C38" s="12" t="s">
        <v>27</v>
      </c>
      <c r="D38" s="23">
        <v>48781.29</v>
      </c>
      <c r="E38" s="13">
        <f>442280.9+135360.34</f>
        <v>577641.24</v>
      </c>
      <c r="F38" s="13">
        <f>157478.3+2335.05+401717.59</f>
        <v>561530.94</v>
      </c>
      <c r="G38" s="21">
        <v>406010.79</v>
      </c>
      <c r="H38" s="21">
        <f t="shared" si="0"/>
        <v>64891.590000000084</v>
      </c>
      <c r="I38" s="26" t="s">
        <v>28</v>
      </c>
      <c r="J38" s="2">
        <f>37249.33-659.63+12191.59</f>
        <v>48781.29000000001</v>
      </c>
      <c r="K38" s="2">
        <f>14471.74+9856.54+41226.73-663.42</f>
        <v>64891.59000000001</v>
      </c>
    </row>
    <row r="39" spans="3:10" ht="28.5" customHeight="1" thickBot="1">
      <c r="C39" s="12" t="s">
        <v>29</v>
      </c>
      <c r="D39" s="23">
        <v>2604.3300000000054</v>
      </c>
      <c r="E39" s="27">
        <v>30669.1</v>
      </c>
      <c r="F39" s="27">
        <v>29812.75</v>
      </c>
      <c r="G39" s="21">
        <f>+E39</f>
        <v>30669.1</v>
      </c>
      <c r="H39" s="21">
        <f t="shared" si="0"/>
        <v>3460.6800000000076</v>
      </c>
      <c r="I39" s="26" t="s">
        <v>30</v>
      </c>
      <c r="J39" s="2">
        <f>3495.81-35.13</f>
        <v>3460.68</v>
      </c>
    </row>
    <row r="40" spans="3:10" ht="13.5" customHeight="1" thickBot="1">
      <c r="C40" s="18" t="s">
        <v>31</v>
      </c>
      <c r="D40" s="23">
        <v>37711.409999999916</v>
      </c>
      <c r="E40" s="15">
        <v>358047.34</v>
      </c>
      <c r="F40" s="15">
        <v>346474.42</v>
      </c>
      <c r="G40" s="21">
        <f>+E40</f>
        <v>358047.34</v>
      </c>
      <c r="H40" s="21">
        <f t="shared" si="0"/>
        <v>49284.32999999996</v>
      </c>
      <c r="I40" s="25"/>
      <c r="J40" s="2">
        <f>49416.57-132.24</f>
        <v>49284.33</v>
      </c>
    </row>
    <row r="41" spans="3:10" ht="13.5" customHeight="1" thickBot="1">
      <c r="C41" s="12" t="s">
        <v>32</v>
      </c>
      <c r="D41" s="23">
        <v>10044.61000000003</v>
      </c>
      <c r="E41" s="15">
        <v>122665.48</v>
      </c>
      <c r="F41" s="15">
        <v>119142.73</v>
      </c>
      <c r="G41" s="21">
        <f>+E41</f>
        <v>122665.48</v>
      </c>
      <c r="H41" s="21">
        <f t="shared" si="0"/>
        <v>13567.36000000003</v>
      </c>
      <c r="I41" s="26" t="s">
        <v>33</v>
      </c>
      <c r="J41" s="2">
        <f>13707.92-140.56</f>
        <v>13567.36</v>
      </c>
    </row>
    <row r="42" spans="3:11" ht="13.5" customHeight="1" thickBot="1">
      <c r="C42" s="12" t="s">
        <v>34</v>
      </c>
      <c r="D42" s="23">
        <v>13446.529999999999</v>
      </c>
      <c r="E42" s="15">
        <f>161560.28-1037.65+79604.3+978.54</f>
        <v>241105.47</v>
      </c>
      <c r="F42" s="15">
        <f>142513.65+72529.38</f>
        <v>215043.03</v>
      </c>
      <c r="G42" s="13">
        <f>+E42</f>
        <v>241105.47</v>
      </c>
      <c r="H42" s="21">
        <f t="shared" si="0"/>
        <v>39508.97</v>
      </c>
      <c r="I42" s="26"/>
      <c r="J42" s="2">
        <f>9076.14-82.98+4494.46-41.09</f>
        <v>13446.529999999999</v>
      </c>
      <c r="K42" s="2">
        <f>27002.14+12506.83</f>
        <v>39508.97</v>
      </c>
    </row>
    <row r="43" spans="3:9" ht="13.5" customHeight="1" hidden="1" thickBot="1">
      <c r="C43" s="12" t="s">
        <v>35</v>
      </c>
      <c r="D43" s="23">
        <v>0</v>
      </c>
      <c r="E43" s="15"/>
      <c r="F43" s="15"/>
      <c r="G43" s="13"/>
      <c r="H43" s="21">
        <f t="shared" si="0"/>
        <v>0</v>
      </c>
      <c r="I43" s="26"/>
    </row>
    <row r="44" spans="3:12" s="29" customFormat="1" ht="13.5" customHeight="1" thickBot="1">
      <c r="C44" s="12" t="s">
        <v>18</v>
      </c>
      <c r="D44" s="16">
        <f>SUM(D34:D43)</f>
        <v>422404.5000000013</v>
      </c>
      <c r="E44" s="16">
        <f>SUM(E34:E43)</f>
        <v>4891674.470000001</v>
      </c>
      <c r="F44" s="16">
        <f>SUM(F34:F43)</f>
        <v>4739301.960000001</v>
      </c>
      <c r="G44" s="16">
        <f>SUM(G34:G43)</f>
        <v>4210168.98</v>
      </c>
      <c r="H44" s="16">
        <f>SUM(H34:H43)</f>
        <v>574777.010000001</v>
      </c>
      <c r="I44" s="28"/>
      <c r="L44" s="30"/>
    </row>
    <row r="45" spans="3:9" ht="13.5" customHeight="1" thickBot="1">
      <c r="C45" s="47" t="s">
        <v>36</v>
      </c>
      <c r="D45" s="47"/>
      <c r="E45" s="47"/>
      <c r="F45" s="47"/>
      <c r="G45" s="47"/>
      <c r="H45" s="47"/>
      <c r="I45" s="47"/>
    </row>
    <row r="46" spans="3:9" ht="38.25" customHeight="1" thickBot="1">
      <c r="C46" s="31" t="s">
        <v>37</v>
      </c>
      <c r="D46" s="48" t="s">
        <v>38</v>
      </c>
      <c r="E46" s="49"/>
      <c r="F46" s="49"/>
      <c r="G46" s="49"/>
      <c r="H46" s="50"/>
      <c r="I46" s="32" t="s">
        <v>39</v>
      </c>
    </row>
    <row r="47" spans="3:9" ht="28.5" customHeight="1" thickBot="1">
      <c r="C47" s="31" t="s">
        <v>40</v>
      </c>
      <c r="D47" s="51" t="s">
        <v>41</v>
      </c>
      <c r="E47" s="52"/>
      <c r="F47" s="52"/>
      <c r="G47" s="52"/>
      <c r="H47" s="53"/>
      <c r="I47" s="33" t="s">
        <v>42</v>
      </c>
    </row>
    <row r="48" spans="3:8" ht="14.25" customHeight="1">
      <c r="C48" s="34" t="s">
        <v>43</v>
      </c>
      <c r="D48" s="34"/>
      <c r="E48" s="34"/>
      <c r="F48" s="34"/>
      <c r="G48" s="34"/>
      <c r="H48" s="35">
        <f>+H31+H44</f>
        <v>1621842.3400000008</v>
      </c>
    </row>
    <row r="49" spans="3:9" s="37" customFormat="1" ht="12.75">
      <c r="C49" s="36" t="s">
        <v>44</v>
      </c>
      <c r="D49" s="36"/>
      <c r="E49" s="36"/>
      <c r="F49" s="36"/>
      <c r="G49" s="36"/>
      <c r="H49" s="36"/>
      <c r="I49" s="36"/>
    </row>
    <row r="53" ht="12.75">
      <c r="E53" s="36" t="s">
        <v>45</v>
      </c>
    </row>
  </sheetData>
  <sheetProtection/>
  <mergeCells count="11">
    <mergeCell ref="I26:I30"/>
    <mergeCell ref="C32:I32"/>
    <mergeCell ref="I34:I35"/>
    <mergeCell ref="C45:I45"/>
    <mergeCell ref="D46:H46"/>
    <mergeCell ref="D47:H47"/>
    <mergeCell ref="C20:I20"/>
    <mergeCell ref="C21:I21"/>
    <mergeCell ref="C22:I22"/>
    <mergeCell ref="C23:I23"/>
    <mergeCell ref="C25:I25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tabSelected="1" zoomScaleSheetLayoutView="120" zoomScalePageLayoutView="0" workbookViewId="0" topLeftCell="A13">
      <selection activeCell="M16" sqref="M16"/>
    </sheetView>
  </sheetViews>
  <sheetFormatPr defaultColWidth="9.00390625" defaultRowHeight="12.75"/>
  <cols>
    <col min="1" max="1" width="4.625" style="38" customWidth="1"/>
    <col min="2" max="2" width="12.375" style="38" customWidth="1"/>
    <col min="3" max="3" width="13.25390625" style="38" hidden="1" customWidth="1"/>
    <col min="4" max="4" width="12.125" style="38" customWidth="1"/>
    <col min="5" max="5" width="13.625" style="38" customWidth="1"/>
    <col min="6" max="6" width="13.25390625" style="38" customWidth="1"/>
    <col min="7" max="7" width="14.25390625" style="38" customWidth="1"/>
    <col min="8" max="8" width="15.125" style="38" customWidth="1"/>
    <col min="9" max="9" width="14.25390625" style="38" customWidth="1"/>
    <col min="10" max="16384" width="9.125" style="38" customWidth="1"/>
  </cols>
  <sheetData>
    <row r="13" spans="1:9" ht="15">
      <c r="A13" s="62" t="s">
        <v>46</v>
      </c>
      <c r="B13" s="62"/>
      <c r="C13" s="62"/>
      <c r="D13" s="62"/>
      <c r="E13" s="62"/>
      <c r="F13" s="62"/>
      <c r="G13" s="62"/>
      <c r="H13" s="62"/>
      <c r="I13" s="62"/>
    </row>
    <row r="14" spans="1:9" ht="15">
      <c r="A14" s="62" t="s">
        <v>47</v>
      </c>
      <c r="B14" s="62"/>
      <c r="C14" s="62"/>
      <c r="D14" s="62"/>
      <c r="E14" s="62"/>
      <c r="F14" s="62"/>
      <c r="G14" s="62"/>
      <c r="H14" s="62"/>
      <c r="I14" s="62"/>
    </row>
    <row r="15" spans="1:9" ht="15">
      <c r="A15" s="62" t="s">
        <v>48</v>
      </c>
      <c r="B15" s="62"/>
      <c r="C15" s="62"/>
      <c r="D15" s="62"/>
      <c r="E15" s="62"/>
      <c r="F15" s="62"/>
      <c r="G15" s="62"/>
      <c r="H15" s="62"/>
      <c r="I15" s="62"/>
    </row>
    <row r="16" spans="1:9" ht="60">
      <c r="A16" s="39" t="s">
        <v>49</v>
      </c>
      <c r="B16" s="39" t="s">
        <v>50</v>
      </c>
      <c r="C16" s="39" t="s">
        <v>51</v>
      </c>
      <c r="D16" s="39" t="s">
        <v>52</v>
      </c>
      <c r="E16" s="39" t="s">
        <v>53</v>
      </c>
      <c r="F16" s="40" t="s">
        <v>54</v>
      </c>
      <c r="G16" s="40" t="s">
        <v>55</v>
      </c>
      <c r="H16" s="39" t="s">
        <v>56</v>
      </c>
      <c r="I16" s="39" t="s">
        <v>57</v>
      </c>
    </row>
    <row r="17" spans="1:9" ht="15">
      <c r="A17" s="41" t="s">
        <v>58</v>
      </c>
      <c r="B17" s="42">
        <v>-223.96083</v>
      </c>
      <c r="C17" s="42"/>
      <c r="D17" s="42">
        <v>530.88395</v>
      </c>
      <c r="E17" s="42">
        <v>516.34219</v>
      </c>
      <c r="F17" s="42">
        <f>(16220+7167.04)/1000</f>
        <v>23.387040000000002</v>
      </c>
      <c r="G17" s="42">
        <v>21.00891</v>
      </c>
      <c r="H17" s="42">
        <v>60.36058</v>
      </c>
      <c r="I17" s="42">
        <f>B17+D17+F17-G17</f>
        <v>309.30125000000004</v>
      </c>
    </row>
    <row r="19" ht="15">
      <c r="A19" s="43" t="s">
        <v>59</v>
      </c>
    </row>
    <row r="20" ht="15">
      <c r="A20" s="43" t="s">
        <v>60</v>
      </c>
    </row>
    <row r="21" ht="15">
      <c r="A21" s="43" t="s">
        <v>61</v>
      </c>
    </row>
    <row r="22" ht="15">
      <c r="A22" s="43" t="s">
        <v>62</v>
      </c>
    </row>
    <row r="23" ht="15">
      <c r="A23" s="43" t="s">
        <v>63</v>
      </c>
    </row>
    <row r="24" s="43" customFormat="1" ht="15">
      <c r="A24" s="43" t="s">
        <v>64</v>
      </c>
    </row>
    <row r="25" ht="15">
      <c r="A25" s="43" t="s">
        <v>65</v>
      </c>
    </row>
    <row r="26" ht="15">
      <c r="A26" s="43" t="s">
        <v>66</v>
      </c>
    </row>
    <row r="27" ht="15">
      <c r="A27" s="43" t="s">
        <v>67</v>
      </c>
    </row>
    <row r="28" ht="15">
      <c r="A28" s="43" t="s">
        <v>68</v>
      </c>
    </row>
    <row r="29" ht="15">
      <c r="A29" s="43" t="s">
        <v>69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2017-04-23T19:23:13Z</dcterms:created>
  <dcterms:modified xsi:type="dcterms:W3CDTF">2017-04-24T18:46:10Z</dcterms:modified>
  <cp:category/>
  <cp:version/>
  <cp:contentType/>
  <cp:contentStatus/>
</cp:coreProperties>
</file>