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 activeTab="1"/>
  </bookViews>
  <sheets>
    <sheet name="Ларина15 1" sheetId="1" r:id="rId1"/>
    <sheet name="Ларина 15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H17" i="2"/>
  <c r="I17" i="2"/>
  <c r="E21" i="1"/>
  <c r="F21" i="1"/>
  <c r="H21" i="1" s="1"/>
  <c r="E22" i="1"/>
  <c r="F22" i="1"/>
  <c r="H22" i="1"/>
  <c r="E23" i="1"/>
  <c r="F23" i="1"/>
  <c r="H23" i="1" s="1"/>
  <c r="E24" i="1"/>
  <c r="F24" i="1"/>
  <c r="H24" i="1"/>
  <c r="E25" i="1"/>
  <c r="F25" i="1"/>
  <c r="G25" i="1"/>
  <c r="H25" i="1"/>
  <c r="D26" i="1"/>
  <c r="E26" i="1"/>
  <c r="G26" i="1"/>
  <c r="E29" i="1"/>
  <c r="H29" i="1" s="1"/>
  <c r="F29" i="1"/>
  <c r="G29" i="1"/>
  <c r="E30" i="1"/>
  <c r="F30" i="1"/>
  <c r="H30" i="1"/>
  <c r="E31" i="1"/>
  <c r="F31" i="1"/>
  <c r="F38" i="1" s="1"/>
  <c r="G31" i="1"/>
  <c r="H31" i="1"/>
  <c r="E32" i="1"/>
  <c r="F32" i="1"/>
  <c r="G32" i="1"/>
  <c r="H32" i="1"/>
  <c r="E33" i="1"/>
  <c r="F33" i="1"/>
  <c r="G33" i="1"/>
  <c r="H33" i="1"/>
  <c r="E34" i="1"/>
  <c r="F34" i="1"/>
  <c r="H34" i="1" s="1"/>
  <c r="E35" i="1"/>
  <c r="G35" i="1" s="1"/>
  <c r="G38" i="1" s="1"/>
  <c r="H35" i="1"/>
  <c r="G36" i="1"/>
  <c r="H36" i="1"/>
  <c r="E37" i="1"/>
  <c r="F37" i="1"/>
  <c r="G37" i="1"/>
  <c r="H37" i="1"/>
  <c r="D38" i="1"/>
  <c r="E38" i="1"/>
  <c r="H38" i="1" l="1"/>
  <c r="H26" i="1"/>
  <c r="F26" i="1"/>
  <c r="H42" i="1" l="1"/>
</calcChain>
</file>

<file path=xl/sharedStrings.xml><?xml version="1.0" encoding="utf-8"?>
<sst xmlns="http://schemas.openxmlformats.org/spreadsheetml/2006/main" count="71" uniqueCount="63">
  <si>
    <t>Общая задолженность по дому  на 01.01.2018г.</t>
  </si>
  <si>
    <t>Габуева Д.З.             Куликова И.Г.</t>
  </si>
  <si>
    <t>Поступило от Габуевой Д.З. за управление и содержание общедомового имущества 9755.88 руб., от Куликовой И.Г. за управление и содержание общедомового имущества 27271.26 руб.</t>
  </si>
  <si>
    <t>Арендаторы</t>
  </si>
  <si>
    <t>ООО "ГМК"</t>
  </si>
  <si>
    <t xml:space="preserve">Поступило от ООО "ГМК" за размещение интернет оборудования 4185,00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</si>
  <si>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</si>
  <si>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</si>
  <si>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</si>
  <si>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</si>
  <si>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</si>
  <si>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</si>
  <si>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электричество подъездное и лифтовое</t>
  </si>
  <si>
    <t>пожарная сигнализация</t>
  </si>
  <si>
    <t xml:space="preserve"> ООО"Леноблстрой"</t>
  </si>
  <si>
    <t>Вывоз ТБО и  КГО</t>
  </si>
  <si>
    <t>ООО "СЗЛК", ООО ИЦ "Ликон"</t>
  </si>
  <si>
    <t>Лифт</t>
  </si>
  <si>
    <t>Домофон</t>
  </si>
  <si>
    <t>Электричество квартирное</t>
  </si>
  <si>
    <t>Текущий ремонт</t>
  </si>
  <si>
    <t>ООО "Уют-Сервис"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</si>
  <si>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</si>
  <si>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</si>
  <si>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</si>
  <si>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</t>
  </si>
  <si>
    <t>Поступило в счет оплаты в 2017г. (руб.)</t>
  </si>
  <si>
    <t>Начислено населению за 2017г. (руб.)</t>
  </si>
  <si>
    <t>Задолженность населения на 01.03.2017г.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</si>
  <si>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</si>
  <si>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</si>
  <si>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</si>
  <si>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</si>
  <si>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</si>
  <si>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</si>
  <si>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"НТЦ "Энергия", ООО "ТСК",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</si>
  <si>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</si>
  <si>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</si>
  <si>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</si>
  <si>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15/1  по ул. Ларина с 01.03.2017г.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</si>
  <si>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</si>
  <si>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</si>
  <si>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</si>
  <si>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ГВС промывка - 6.18 т.р.</t>
  </si>
  <si>
    <t>прочее - 2.41 т.р.</t>
  </si>
  <si>
    <t>водомерный узел(замена элемент питания в приборе учета ХВС) - 2.03 т.р.</t>
  </si>
  <si>
    <t>ремонт дверей - 1.96 т.р.</t>
  </si>
  <si>
    <t>работы по электрике - 17, 75 т.р.</t>
  </si>
  <si>
    <t>ремонт систем ХВС и ГВС  - 5.67 т.р.</t>
  </si>
  <si>
    <r>
      <t>Затраты по статье "текущий ремонт" составили 36.00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</si>
  <si>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</si>
  <si>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</si>
  <si>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</si>
  <si>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</si>
  <si>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</si>
  <si>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</si>
  <si>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</si>
  <si>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</si>
  <si>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</si>
  <si>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</si>
  <si>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№14  по ул. Ларина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</si>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</sst>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8" fillId="0" borderId="0" xfId="0" applyFont="1" applyFill="1" applyAlignment="1">
      <alignment horizontal="center"/>
    </xf>
    <xf numFmtId="0" fontId="15" fillId="0" borderId="5" xfId="0" applyFont="1" applyFill="1" applyBorder="1"/>
    <xf numFmtId="0" fontId="15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5" fillId="0" borderId="0" xfId="0" applyFont="1" applyFill="1"/>
    <xf numFmtId="0" fontId="1" fillId="0" borderId="0" xfId="1"/>
    <xf numFmtId="0" fontId="1" fillId="0" borderId="0" xfId="1" applyFill="1"/>
    <xf numFmtId="0" fontId="1" fillId="0" borderId="0" xfId="1" applyFill="1" applyBorder="1"/>
    <xf numFmtId="2" fontId="2" fillId="0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C28" workbookViewId="0">
      <selection activeCell="E44" sqref="E44:I5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4.42578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4.42578125" style="2" customWidth="1"/>
    <col min="9" max="9" width="20.7109375" style="2" customWidth="1"/>
    <col min="10" max="16384" width="9.140625" style="1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42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4.25" x14ac:dyDescent="0.2">
      <c r="C15" s="38" t="s">
        <v>41</v>
      </c>
      <c r="D15" s="38"/>
      <c r="E15" s="38"/>
      <c r="F15" s="38"/>
      <c r="G15" s="38"/>
      <c r="H15" s="38"/>
      <c r="I15" s="38"/>
    </row>
    <row r="16" spans="3:9" x14ac:dyDescent="0.2">
      <c r="C16" s="37" t="s">
        <v>40</v>
      </c>
      <c r="D16" s="37"/>
      <c r="E16" s="37"/>
      <c r="F16" s="37"/>
      <c r="G16" s="37"/>
      <c r="H16" s="37"/>
      <c r="I16" s="37"/>
    </row>
    <row r="17" spans="3:10" x14ac:dyDescent="0.2">
      <c r="C17" s="37" t="s">
        <v>39</v>
      </c>
      <c r="D17" s="37"/>
      <c r="E17" s="37"/>
      <c r="F17" s="37"/>
      <c r="G17" s="37"/>
      <c r="H17" s="37"/>
      <c r="I17" s="37"/>
    </row>
    <row r="18" spans="3:10" ht="6" customHeight="1" thickBot="1" x14ac:dyDescent="0.25">
      <c r="C18" s="36"/>
      <c r="D18" s="36"/>
      <c r="E18" s="36"/>
      <c r="F18" s="36"/>
      <c r="G18" s="36"/>
      <c r="H18" s="36"/>
      <c r="I18" s="36"/>
    </row>
    <row r="19" spans="3:10" ht="38.25" customHeight="1" thickBot="1" x14ac:dyDescent="0.25">
      <c r="C19" s="26" t="s">
        <v>29</v>
      </c>
      <c r="D19" s="28" t="s">
        <v>28</v>
      </c>
      <c r="E19" s="27" t="s">
        <v>27</v>
      </c>
      <c r="F19" s="27" t="s">
        <v>26</v>
      </c>
      <c r="G19" s="27" t="s">
        <v>25</v>
      </c>
      <c r="H19" s="27" t="s">
        <v>24</v>
      </c>
      <c r="I19" s="28" t="s">
        <v>38</v>
      </c>
    </row>
    <row r="20" spans="3:10" ht="13.5" customHeight="1" thickBot="1" x14ac:dyDescent="0.25">
      <c r="C20" s="35" t="s">
        <v>37</v>
      </c>
      <c r="D20" s="29"/>
      <c r="E20" s="29"/>
      <c r="F20" s="29"/>
      <c r="G20" s="29"/>
      <c r="H20" s="29"/>
      <c r="I20" s="29"/>
      <c r="J20" s="34"/>
    </row>
    <row r="21" spans="3:10" ht="13.5" customHeight="1" thickBot="1" x14ac:dyDescent="0.25">
      <c r="C21" s="14" t="s">
        <v>36</v>
      </c>
      <c r="D21" s="12"/>
      <c r="E21" s="20">
        <f>780684.13+783015.07</f>
        <v>1563699.2</v>
      </c>
      <c r="F21" s="20">
        <f>684434.09+457892.68</f>
        <v>1142326.77</v>
      </c>
      <c r="G21" s="20">
        <v>1581071.13</v>
      </c>
      <c r="H21" s="31">
        <f>+D21+E21-F21</f>
        <v>421372.42999999993</v>
      </c>
      <c r="I21" s="33" t="s">
        <v>35</v>
      </c>
    </row>
    <row r="22" spans="3:10" ht="13.5" customHeight="1" thickBot="1" x14ac:dyDescent="0.25">
      <c r="C22" s="14" t="s">
        <v>34</v>
      </c>
      <c r="D22" s="12"/>
      <c r="E22" s="17">
        <f>381973.81+231233.82</f>
        <v>613207.63</v>
      </c>
      <c r="F22" s="17">
        <f>287642.24+197476.17</f>
        <v>485118.41000000003</v>
      </c>
      <c r="G22" s="20">
        <v>644294.76</v>
      </c>
      <c r="H22" s="31">
        <f>+D22+E22-F22</f>
        <v>128089.21999999997</v>
      </c>
      <c r="I22" s="32"/>
    </row>
    <row r="23" spans="3:10" ht="16.5" customHeight="1" thickBot="1" x14ac:dyDescent="0.25">
      <c r="C23" s="14" t="s">
        <v>33</v>
      </c>
      <c r="D23" s="18">
        <v>0</v>
      </c>
      <c r="E23" s="17">
        <f>232498.69-10769.9+99347.75</f>
        <v>321076.54000000004</v>
      </c>
      <c r="F23" s="17">
        <f>157682.61+102114.3</f>
        <v>259796.90999999997</v>
      </c>
      <c r="G23" s="20">
        <v>287770.36</v>
      </c>
      <c r="H23" s="31">
        <f>+D23+E23-F23</f>
        <v>61279.630000000063</v>
      </c>
      <c r="I23" s="32"/>
    </row>
    <row r="24" spans="3:10" ht="13.5" customHeight="1" thickBot="1" x14ac:dyDescent="0.25">
      <c r="C24" s="14" t="s">
        <v>32</v>
      </c>
      <c r="D24" s="18">
        <v>0</v>
      </c>
      <c r="E24" s="17">
        <f>152242.3-6246.81+83872.27</f>
        <v>229867.76</v>
      </c>
      <c r="F24" s="17">
        <f>103672.58+79912.06</f>
        <v>183584.64000000001</v>
      </c>
      <c r="G24" s="20">
        <v>117339.61</v>
      </c>
      <c r="H24" s="31">
        <f>+D24+E24-F24</f>
        <v>46283.119999999995</v>
      </c>
      <c r="I24" s="32"/>
    </row>
    <row r="25" spans="3:10" ht="15" customHeight="1" thickBot="1" x14ac:dyDescent="0.25">
      <c r="C25" s="14" t="s">
        <v>31</v>
      </c>
      <c r="D25" s="18">
        <v>0</v>
      </c>
      <c r="E25" s="17">
        <f>8096.73-8.26+20793.64-20.67+16.92-10.8+42.28-27+16040.8</f>
        <v>44923.64</v>
      </c>
      <c r="F25" s="17">
        <f>5578.7+14264.43+6.12+15.28+16904.54</f>
        <v>36769.07</v>
      </c>
      <c r="G25" s="20">
        <f>+E25</f>
        <v>44923.64</v>
      </c>
      <c r="H25" s="31">
        <f>+D25+E25-F25</f>
        <v>8154.57</v>
      </c>
      <c r="I25" s="30"/>
    </row>
    <row r="26" spans="3:10" ht="13.5" customHeight="1" thickBot="1" x14ac:dyDescent="0.25">
      <c r="C26" s="14" t="s">
        <v>8</v>
      </c>
      <c r="D26" s="13">
        <f>SUM(D21:D25)</f>
        <v>0</v>
      </c>
      <c r="E26" s="13">
        <f>SUM(E21:E25)</f>
        <v>2772774.77</v>
      </c>
      <c r="F26" s="13">
        <f>SUM(F21:F25)</f>
        <v>2107595.7999999998</v>
      </c>
      <c r="G26" s="13">
        <f>SUM(G21:G25)</f>
        <v>2675399.4999999995</v>
      </c>
      <c r="H26" s="13">
        <f>SUM(H21:H25)</f>
        <v>665178.97</v>
      </c>
      <c r="I26" s="14"/>
    </row>
    <row r="27" spans="3:10" ht="13.5" customHeight="1" thickBot="1" x14ac:dyDescent="0.25">
      <c r="C27" s="29" t="s">
        <v>30</v>
      </c>
      <c r="D27" s="29"/>
      <c r="E27" s="29"/>
      <c r="F27" s="29"/>
      <c r="G27" s="29"/>
      <c r="H27" s="29"/>
      <c r="I27" s="29"/>
    </row>
    <row r="28" spans="3:10" ht="38.25" customHeight="1" thickBot="1" x14ac:dyDescent="0.25">
      <c r="C28" s="19" t="s">
        <v>29</v>
      </c>
      <c r="D28" s="28" t="s">
        <v>28</v>
      </c>
      <c r="E28" s="27" t="s">
        <v>27</v>
      </c>
      <c r="F28" s="27" t="s">
        <v>26</v>
      </c>
      <c r="G28" s="27" t="s">
        <v>25</v>
      </c>
      <c r="H28" s="27" t="s">
        <v>24</v>
      </c>
      <c r="I28" s="22" t="s">
        <v>23</v>
      </c>
    </row>
    <row r="29" spans="3:10" ht="13.5" customHeight="1" thickBot="1" x14ac:dyDescent="0.25">
      <c r="C29" s="26" t="s">
        <v>22</v>
      </c>
      <c r="D29" s="25"/>
      <c r="E29" s="16">
        <f>1342358.24-2151.29+4403.48-2812.06+552729.35</f>
        <v>1894527.7199999997</v>
      </c>
      <c r="F29" s="16">
        <f>964673.89+1591.42+602260.01</f>
        <v>1568525.32</v>
      </c>
      <c r="G29" s="16">
        <f>+E29</f>
        <v>1894527.7199999997</v>
      </c>
      <c r="H29" s="20">
        <f>+D29+E29-F29</f>
        <v>326002.39999999967</v>
      </c>
      <c r="I29" s="24" t="s">
        <v>21</v>
      </c>
    </row>
    <row r="30" spans="3:10" ht="14.25" customHeight="1" thickBot="1" x14ac:dyDescent="0.25">
      <c r="C30" s="14" t="s">
        <v>20</v>
      </c>
      <c r="D30" s="12"/>
      <c r="E30" s="20">
        <f>3225.09-5.16+10.58-6.76+1327.97</f>
        <v>4551.72</v>
      </c>
      <c r="F30" s="20">
        <f>2317.69+3.82+1527.96</f>
        <v>3849.4700000000003</v>
      </c>
      <c r="G30" s="23">
        <v>35995.4</v>
      </c>
      <c r="H30" s="20">
        <f>+D30+E30-F30</f>
        <v>702.25</v>
      </c>
      <c r="I30" s="12"/>
    </row>
    <row r="31" spans="3:10" ht="14.25" customHeight="1" thickBot="1" x14ac:dyDescent="0.25">
      <c r="C31" s="14" t="s">
        <v>19</v>
      </c>
      <c r="D31" s="12"/>
      <c r="E31" s="20">
        <f>363725.25-14552.94+80790.95-6732.87+234716.74</f>
        <v>657947.13</v>
      </c>
      <c r="F31" s="20">
        <f>269264.85+49794.63+223334.63</f>
        <v>542394.11</v>
      </c>
      <c r="G31" s="16">
        <f>+E31</f>
        <v>657947.13</v>
      </c>
      <c r="H31" s="20">
        <f>+D31+E31-F31</f>
        <v>115553.02000000002</v>
      </c>
      <c r="I31" s="15" t="s">
        <v>11</v>
      </c>
    </row>
    <row r="32" spans="3:10" ht="13.5" customHeight="1" thickBot="1" x14ac:dyDescent="0.25">
      <c r="C32" s="19" t="s">
        <v>18</v>
      </c>
      <c r="D32" s="22"/>
      <c r="E32" s="20">
        <f>39310.62-63+128.96-82.36+16186.52</f>
        <v>55480.740000000005</v>
      </c>
      <c r="F32" s="20">
        <f>28242.56+46.6+17991.58</f>
        <v>46280.740000000005</v>
      </c>
      <c r="G32" s="16">
        <f>+E32</f>
        <v>55480.740000000005</v>
      </c>
      <c r="H32" s="20">
        <f>+D32+E32-F32</f>
        <v>9200</v>
      </c>
      <c r="I32" s="12"/>
    </row>
    <row r="33" spans="3:9" ht="21.75" customHeight="1" thickBot="1" x14ac:dyDescent="0.25">
      <c r="C33" s="14" t="s">
        <v>17</v>
      </c>
      <c r="D33" s="12"/>
      <c r="E33" s="20">
        <f>235863.2-378.01+773.72-494.1+97119.08</f>
        <v>332883.89</v>
      </c>
      <c r="F33" s="20">
        <f>169501.07+279.62+104133.28</f>
        <v>273913.96999999997</v>
      </c>
      <c r="G33" s="16">
        <f>+E33</f>
        <v>332883.89</v>
      </c>
      <c r="H33" s="20">
        <f>+D33+E33-F33</f>
        <v>58969.920000000042</v>
      </c>
      <c r="I33" s="21" t="s">
        <v>16</v>
      </c>
    </row>
    <row r="34" spans="3:9" ht="13.5" customHeight="1" thickBot="1" x14ac:dyDescent="0.25">
      <c r="C34" s="14" t="s">
        <v>15</v>
      </c>
      <c r="D34" s="18">
        <v>0</v>
      </c>
      <c r="E34" s="20">
        <f>254554.74-407.93+835.04-533.26+104815.42</f>
        <v>359264.01</v>
      </c>
      <c r="F34" s="20">
        <f>182933.48+301.78+114505.84</f>
        <v>297741.09999999998</v>
      </c>
      <c r="G34" s="16">
        <v>215003.16</v>
      </c>
      <c r="H34" s="20">
        <f>+D34+E34-F34</f>
        <v>61522.910000000033</v>
      </c>
      <c r="I34" s="15" t="s">
        <v>14</v>
      </c>
    </row>
    <row r="35" spans="3:9" ht="13.5" customHeight="1" thickBot="1" x14ac:dyDescent="0.25">
      <c r="C35" s="14" t="s">
        <v>13</v>
      </c>
      <c r="D35" s="12"/>
      <c r="E35" s="17">
        <f>54779.89-87.79+179.7-114.76+22556.18</f>
        <v>77313.22</v>
      </c>
      <c r="F35" s="17">
        <v>64121.43</v>
      </c>
      <c r="G35" s="16">
        <f>+E35</f>
        <v>77313.22</v>
      </c>
      <c r="H35" s="20">
        <f>+D35+E35-F35</f>
        <v>13191.79</v>
      </c>
      <c r="I35" s="15"/>
    </row>
    <row r="36" spans="3:9" ht="24.75" customHeight="1" thickBot="1" x14ac:dyDescent="0.25">
      <c r="C36" s="19" t="s">
        <v>12</v>
      </c>
      <c r="D36" s="18"/>
      <c r="E36" s="17">
        <v>118327.97</v>
      </c>
      <c r="F36" s="17">
        <v>117875.85</v>
      </c>
      <c r="G36" s="16">
        <f>+E36</f>
        <v>118327.97</v>
      </c>
      <c r="H36" s="16">
        <f>+D36+E36-F36</f>
        <v>452.11999999999534</v>
      </c>
      <c r="I36" s="15" t="s">
        <v>11</v>
      </c>
    </row>
    <row r="37" spans="3:9" ht="13.5" customHeight="1" thickBot="1" x14ac:dyDescent="0.25">
      <c r="C37" s="14" t="s">
        <v>10</v>
      </c>
      <c r="D37" s="12"/>
      <c r="E37" s="17">
        <f>54779.89-87.79+179.7-114.76+22556.18</f>
        <v>77313.22</v>
      </c>
      <c r="F37" s="17">
        <f>39367.11+64.94+25008.41</f>
        <v>64440.460000000006</v>
      </c>
      <c r="G37" s="16">
        <f>+E37</f>
        <v>77313.22</v>
      </c>
      <c r="H37" s="16">
        <f>+D37+E37-F37</f>
        <v>12872.759999999995</v>
      </c>
      <c r="I37" s="15" t="s">
        <v>9</v>
      </c>
    </row>
    <row r="38" spans="3:9" s="7" customFormat="1" ht="17.25" customHeight="1" thickBot="1" x14ac:dyDescent="0.25">
      <c r="C38" s="14" t="s">
        <v>8</v>
      </c>
      <c r="D38" s="13">
        <f>SUM(D29:D37)</f>
        <v>0</v>
      </c>
      <c r="E38" s="13">
        <f>SUM(E29:E37)</f>
        <v>3577609.6200000006</v>
      </c>
      <c r="F38" s="13">
        <f>SUM(F29:F37)</f>
        <v>2979142.4500000007</v>
      </c>
      <c r="G38" s="13">
        <f>SUM(G29:G37)</f>
        <v>3464792.4500000007</v>
      </c>
      <c r="H38" s="13">
        <f>SUM(H29:H37)</f>
        <v>598467.16999999981</v>
      </c>
      <c r="I38" s="12"/>
    </row>
    <row r="39" spans="3:9" s="7" customFormat="1" ht="17.25" customHeight="1" x14ac:dyDescent="0.2">
      <c r="C39" s="11" t="s">
        <v>7</v>
      </c>
      <c r="D39" s="11"/>
      <c r="E39" s="11"/>
      <c r="F39" s="11"/>
      <c r="G39" s="11"/>
      <c r="H39" s="11"/>
      <c r="I39" s="11"/>
    </row>
    <row r="40" spans="3:9" s="7" customFormat="1" ht="19.5" customHeight="1" x14ac:dyDescent="0.2">
      <c r="C40" s="10" t="s">
        <v>6</v>
      </c>
      <c r="D40" s="9" t="s">
        <v>5</v>
      </c>
      <c r="E40" s="9"/>
      <c r="F40" s="9"/>
      <c r="G40" s="9"/>
      <c r="H40" s="9"/>
      <c r="I40" s="8" t="s">
        <v>4</v>
      </c>
    </row>
    <row r="41" spans="3:9" s="7" customFormat="1" ht="41.25" customHeight="1" x14ac:dyDescent="0.2">
      <c r="C41" s="10" t="s">
        <v>3</v>
      </c>
      <c r="D41" s="9" t="s">
        <v>2</v>
      </c>
      <c r="E41" s="9"/>
      <c r="F41" s="9"/>
      <c r="G41" s="9"/>
      <c r="H41" s="9"/>
      <c r="I41" s="8" t="s">
        <v>1</v>
      </c>
    </row>
    <row r="42" spans="3:9" ht="21" customHeight="1" x14ac:dyDescent="0.3">
      <c r="C42" s="6" t="s">
        <v>0</v>
      </c>
      <c r="D42" s="6"/>
      <c r="E42" s="6"/>
      <c r="F42" s="6"/>
      <c r="G42" s="6"/>
      <c r="H42" s="5">
        <f>+H26+H38</f>
        <v>1263646.1399999997</v>
      </c>
    </row>
    <row r="43" spans="3:9" ht="26.25" customHeight="1" x14ac:dyDescent="0.2">
      <c r="C43" s="4"/>
    </row>
    <row r="45" spans="3:9" x14ac:dyDescent="0.2">
      <c r="D45" s="3"/>
      <c r="E45" s="3"/>
      <c r="F45" s="3"/>
      <c r="H45" s="3"/>
    </row>
    <row r="46" spans="3:9" x14ac:dyDescent="0.2">
      <c r="E46" s="3"/>
      <c r="F46" s="3"/>
      <c r="H46" s="3"/>
    </row>
    <row r="47" spans="3:9" x14ac:dyDescent="0.2">
      <c r="H47" s="3"/>
    </row>
  </sheetData>
  <mergeCells count="10">
    <mergeCell ref="C39:I39"/>
    <mergeCell ref="D40:H40"/>
    <mergeCell ref="D41:H41"/>
    <mergeCell ref="C15:I15"/>
    <mergeCell ref="C16:I16"/>
    <mergeCell ref="C27:I27"/>
    <mergeCell ref="C20:I20"/>
    <mergeCell ref="C18:I18"/>
    <mergeCell ref="C17:I17"/>
    <mergeCell ref="I21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abSelected="1" topLeftCell="A13" zoomScaleNormal="100" zoomScaleSheetLayoutView="120" workbookViewId="0">
      <selection activeCell="G30" sqref="G30"/>
    </sheetView>
  </sheetViews>
  <sheetFormatPr defaultRowHeight="15" x14ac:dyDescent="0.25"/>
  <cols>
    <col min="1" max="1" width="4.5703125" style="46" customWidth="1"/>
    <col min="2" max="2" width="12.42578125" style="46" customWidth="1"/>
    <col min="3" max="3" width="13.28515625" style="46" hidden="1" customWidth="1"/>
    <col min="4" max="4" width="12.140625" style="46" customWidth="1"/>
    <col min="5" max="5" width="13.5703125" style="46" customWidth="1"/>
    <col min="6" max="6" width="13.28515625" style="46" customWidth="1"/>
    <col min="7" max="7" width="14.28515625" style="46" customWidth="1"/>
    <col min="8" max="8" width="15.140625" style="46" customWidth="1"/>
    <col min="9" max="9" width="14.28515625" style="46" customWidth="1"/>
    <col min="10" max="16384" width="9.140625" style="46"/>
  </cols>
  <sheetData>
    <row r="13" spans="1:9" x14ac:dyDescent="0.25">
      <c r="A13" s="54" t="s">
        <v>62</v>
      </c>
      <c r="B13" s="54"/>
      <c r="C13" s="54"/>
      <c r="D13" s="54"/>
      <c r="E13" s="54"/>
      <c r="F13" s="54"/>
      <c r="G13" s="54"/>
      <c r="H13" s="54"/>
      <c r="I13" s="54"/>
    </row>
    <row r="14" spans="1:9" x14ac:dyDescent="0.25">
      <c r="A14" s="54" t="s">
        <v>61</v>
      </c>
      <c r="B14" s="54"/>
      <c r="C14" s="54"/>
      <c r="D14" s="54"/>
      <c r="E14" s="54"/>
      <c r="F14" s="54"/>
      <c r="G14" s="54"/>
      <c r="H14" s="54"/>
      <c r="I14" s="54"/>
    </row>
    <row r="15" spans="1:9" x14ac:dyDescent="0.25">
      <c r="A15" s="54" t="s">
        <v>60</v>
      </c>
      <c r="B15" s="54"/>
      <c r="C15" s="54"/>
      <c r="D15" s="54"/>
      <c r="E15" s="54"/>
      <c r="F15" s="54"/>
      <c r="G15" s="54"/>
      <c r="H15" s="54"/>
      <c r="I15" s="54"/>
    </row>
    <row r="16" spans="1:9" ht="60" x14ac:dyDescent="0.25">
      <c r="A16" s="52" t="s">
        <v>59</v>
      </c>
      <c r="B16" s="52" t="s">
        <v>58</v>
      </c>
      <c r="C16" s="52" t="s">
        <v>57</v>
      </c>
      <c r="D16" s="52" t="s">
        <v>56</v>
      </c>
      <c r="E16" s="52" t="s">
        <v>55</v>
      </c>
      <c r="F16" s="53" t="s">
        <v>54</v>
      </c>
      <c r="G16" s="53" t="s">
        <v>53</v>
      </c>
      <c r="H16" s="52" t="s">
        <v>52</v>
      </c>
      <c r="I16" s="52" t="s">
        <v>51</v>
      </c>
    </row>
    <row r="17" spans="1:9" x14ac:dyDescent="0.25">
      <c r="A17" s="51" t="s">
        <v>50</v>
      </c>
      <c r="B17" s="50">
        <v>0</v>
      </c>
      <c r="C17" s="50"/>
      <c r="D17" s="50">
        <v>4.5517200000000004</v>
      </c>
      <c r="E17" s="50">
        <v>3.8494700000000002</v>
      </c>
      <c r="F17" s="50">
        <f>(4185+37027.14)/1000</f>
        <v>41.212139999999998</v>
      </c>
      <c r="G17" s="50">
        <v>35.995399999999997</v>
      </c>
      <c r="H17" s="49">
        <f>702.25/1000</f>
        <v>0.70225000000000004</v>
      </c>
      <c r="I17" s="49">
        <f>B17+D17+F17-G17</f>
        <v>9.7684600000000046</v>
      </c>
    </row>
    <row r="19" spans="1:9" x14ac:dyDescent="0.25">
      <c r="A19" s="46" t="s">
        <v>49</v>
      </c>
    </row>
    <row r="20" spans="1:9" x14ac:dyDescent="0.25">
      <c r="A20" s="47" t="s">
        <v>48</v>
      </c>
    </row>
    <row r="21" spans="1:9" x14ac:dyDescent="0.25">
      <c r="A21" s="47" t="s">
        <v>47</v>
      </c>
    </row>
    <row r="22" spans="1:9" x14ac:dyDescent="0.25">
      <c r="A22" s="48" t="s">
        <v>46</v>
      </c>
    </row>
    <row r="23" spans="1:9" x14ac:dyDescent="0.25">
      <c r="A23" s="48" t="s">
        <v>45</v>
      </c>
    </row>
    <row r="24" spans="1:9" x14ac:dyDescent="0.25">
      <c r="A24" s="48" t="s">
        <v>44</v>
      </c>
    </row>
    <row r="25" spans="1:9" x14ac:dyDescent="0.25">
      <c r="A25" s="47" t="s">
        <v>43</v>
      </c>
    </row>
    <row r="26" spans="1:9" x14ac:dyDescent="0.25">
      <c r="A26" s="4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Ларина15 1</vt:lpstr>
      <vt:lpstr>Ларина 15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2018-04-02T09:53:57Z</dcterms:created>
  <dcterms:modified xsi:type="dcterms:W3CDTF">2018-04-02T09:54:30Z</dcterms:modified>
</cp:coreProperties>
</file>