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Ларина6" sheetId="2" r:id="rId1"/>
    <sheet name="Ларина 6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K23" i="2"/>
  <c r="H24" i="2"/>
  <c r="K24" i="2"/>
  <c r="H25" i="2"/>
  <c r="K25" i="2"/>
  <c r="H26" i="2"/>
  <c r="K26" i="2"/>
  <c r="H27" i="2"/>
  <c r="K27" i="2"/>
  <c r="D28" i="2"/>
  <c r="E28" i="2"/>
  <c r="F28" i="2"/>
  <c r="G28" i="2"/>
  <c r="H28" i="2"/>
  <c r="D31" i="2"/>
  <c r="J31" i="2" s="1"/>
  <c r="G31" i="2"/>
  <c r="H31" i="2"/>
  <c r="K31" i="2"/>
  <c r="H32" i="2"/>
  <c r="J32" i="2"/>
  <c r="H33" i="2"/>
  <c r="H34" i="2"/>
  <c r="H35" i="2"/>
  <c r="J35" i="2"/>
  <c r="K35" i="2"/>
  <c r="G36" i="2"/>
  <c r="G41" i="2" s="1"/>
  <c r="H36" i="2"/>
  <c r="J36" i="2"/>
  <c r="G37" i="2"/>
  <c r="H37" i="2"/>
  <c r="J37" i="2"/>
  <c r="G38" i="2"/>
  <c r="H38" i="2"/>
  <c r="J38" i="2"/>
  <c r="K38" i="2"/>
  <c r="D39" i="2"/>
  <c r="G39" i="2"/>
  <c r="H39" i="2"/>
  <c r="G40" i="2"/>
  <c r="H40" i="2"/>
  <c r="J40" i="2"/>
  <c r="D41" i="2"/>
  <c r="E41" i="2"/>
  <c r="F41" i="2"/>
  <c r="H41" i="2"/>
  <c r="H45" i="2" s="1"/>
  <c r="F17" i="1"/>
  <c r="I17" i="1"/>
</calcChain>
</file>

<file path=xl/sharedStrings.xml><?xml version="1.0" encoding="utf-8"?>
<sst xmlns="http://schemas.openxmlformats.org/spreadsheetml/2006/main" count="72" uniqueCount="64">
  <si>
    <t>прочее - 0.42 т.р.</t>
  </si>
  <si>
    <t xml:space="preserve">аварийное обслуживание - 0.94 т.р. </t>
  </si>
  <si>
    <t>ГВС-промывка - 2.49 т.р.</t>
  </si>
  <si>
    <t>смена стекол - 3.84 т.р.</t>
  </si>
  <si>
    <t>работы по электрике - 0.02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</si>
  <si>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7</t>
    </r>
    <r>
      <rPr>
        <b/>
        <sz val="11"/>
        <color indexed="8"/>
        <rFont val="Calibri"/>
        <family val="2"/>
        <charset val="204"/>
      </rPr>
      <t xml:space="preserve">,71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</si>
  <si>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</si>
  <si>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</si>
  <si>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</si>
  <si>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</si>
  <si>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</si>
  <si>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</si>
  <si>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</si>
  <si>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</si>
  <si>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</si>
  <si>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</si>
  <si>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№6  по ул. Ларина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</si>
  <si>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</si>
  <si>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</si>
  <si>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</si>
  <si>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</si>
  <si>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</si>
  <si>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ГБУЗ "Сертоловская ГБ"</t>
  </si>
  <si>
    <t xml:space="preserve">Поступило от ГБУЗ "Сертоловская ГБ" за управление и содержание общедомового имущества, и за сбор ТБО 84121,02 руб. </t>
  </si>
  <si>
    <t>ЦИТ "Домашние сети",  ООО "ГМК"</t>
  </si>
  <si>
    <t>Поступило от ЦИТ "Домашние сети" за размещение интернет оборудования 1080,00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</si>
  <si>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</si>
  <si>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</si>
  <si>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</si>
  <si>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</si>
  <si>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</si>
  <si>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</si>
  <si>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</si>
  <si>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</si>
  <si>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</si>
  <si>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</si>
  <si>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</si>
  <si>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</si>
  <si>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</si>
  <si>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</si>
  <si>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</si>
  <si>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</si>
  <si>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Н/2008-25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</si>
  <si>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</si>
  <si>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</si>
  <si>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</si>
  <si>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</si>
  <si>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</si>
  <si>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</si>
  <si>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</si>
  <si>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</si>
  <si>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</si>
  <si>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</si>
  <si>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</si>
  <si>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</si>
  <si>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</si>
  <si>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</si>
  <si>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</si>
  <si>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</si>
  <si>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</si>
  <si>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</si>
  <si>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</si>
  <si>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</si>
  <si>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имущества жилого дома № 6  по ул. Ларина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</si>
</sst>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0" fontId="5" fillId="0" borderId="0" xfId="1" applyFont="1" applyFill="1"/>
    <xf numFmtId="0" fontId="6" fillId="0" borderId="0" xfId="1" applyFont="1" applyFill="1"/>
    <xf numFmtId="4" fontId="7" fillId="0" borderId="0" xfId="1" applyNumberFormat="1" applyFont="1" applyFill="1"/>
    <xf numFmtId="0" fontId="8" fillId="0" borderId="0" xfId="1" applyFont="1" applyFill="1"/>
    <xf numFmtId="0" fontId="4" fillId="0" borderId="2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vertical="top" wrapText="1"/>
    </xf>
    <xf numFmtId="0" fontId="3" fillId="0" borderId="0" xfId="1" applyFont="1" applyFill="1"/>
    <xf numFmtId="0" fontId="9" fillId="0" borderId="8" xfId="1" applyFont="1" applyFill="1" applyBorder="1" applyAlignment="1">
      <alignment horizontal="center" vertical="top" wrapText="1"/>
    </xf>
    <xf numFmtId="4" fontId="9" fillId="0" borderId="8" xfId="1" applyNumberFormat="1" applyFont="1" applyFill="1" applyBorder="1" applyAlignment="1">
      <alignment vertical="top" wrapText="1"/>
    </xf>
    <xf numFmtId="0" fontId="9" fillId="0" borderId="9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4" fontId="10" fillId="0" borderId="3" xfId="1" applyNumberFormat="1" applyFont="1" applyFill="1" applyBorder="1" applyAlignment="1">
      <alignment vertical="top" wrapText="1"/>
    </xf>
    <xf numFmtId="4" fontId="4" fillId="0" borderId="8" xfId="1" applyNumberFormat="1" applyFont="1" applyFill="1" applyBorder="1" applyAlignment="1">
      <alignment vertical="top" wrapText="1"/>
    </xf>
    <xf numFmtId="4" fontId="4" fillId="0" borderId="8" xfId="1" applyNumberFormat="1" applyFont="1" applyFill="1" applyBorder="1" applyAlignment="1">
      <alignment horizontal="right" vertical="top" wrapText="1"/>
    </xf>
    <xf numFmtId="0" fontId="11" fillId="0" borderId="8" xfId="1" applyFont="1" applyFill="1" applyBorder="1" applyAlignment="1">
      <alignment horizontal="center" vertical="top" wrapText="1"/>
    </xf>
    <xf numFmtId="0" fontId="12" fillId="0" borderId="9" xfId="1" applyFont="1" applyFill="1" applyBorder="1" applyAlignment="1">
      <alignment horizontal="center" vertical="top" wrapText="1"/>
    </xf>
    <xf numFmtId="4" fontId="10" fillId="0" borderId="8" xfId="1" applyNumberFormat="1" applyFont="1" applyFill="1" applyBorder="1" applyAlignment="1">
      <alignment vertical="top" wrapText="1"/>
    </xf>
    <xf numFmtId="4" fontId="5" fillId="0" borderId="8" xfId="1" applyNumberFormat="1" applyFont="1" applyFill="1" applyBorder="1" applyAlignment="1">
      <alignment horizontal="right" vertical="top" wrapText="1"/>
    </xf>
    <xf numFmtId="4" fontId="3" fillId="0" borderId="0" xfId="1" applyNumberFormat="1" applyFill="1"/>
    <xf numFmtId="4" fontId="4" fillId="0" borderId="3" xfId="1" applyNumberFormat="1" applyFont="1" applyFill="1" applyBorder="1" applyAlignment="1">
      <alignment horizontal="right" vertical="top" wrapText="1"/>
    </xf>
    <xf numFmtId="0" fontId="12" fillId="0" borderId="2" xfId="1" applyFont="1" applyFill="1" applyBorder="1" applyAlignment="1">
      <alignment horizontal="center" vertical="top" wrapText="1"/>
    </xf>
    <xf numFmtId="0" fontId="12" fillId="0" borderId="8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15" fillId="0" borderId="9" xfId="1" applyFont="1" applyFill="1" applyBorder="1" applyAlignment="1">
      <alignment horizontal="center" vertical="top" wrapText="1"/>
    </xf>
    <xf numFmtId="2" fontId="3" fillId="0" borderId="0" xfId="1" applyNumberFormat="1" applyFill="1"/>
    <xf numFmtId="0" fontId="18" fillId="0" borderId="0" xfId="1" applyFont="1" applyFill="1" applyBorder="1"/>
    <xf numFmtId="0" fontId="9" fillId="0" borderId="0" xfId="1" applyFont="1" applyFill="1" applyAlignment="1">
      <alignment horizontal="center"/>
    </xf>
    <xf numFmtId="0" fontId="18" fillId="0" borderId="3" xfId="1" applyFont="1" applyFill="1" applyBorder="1"/>
    <xf numFmtId="0" fontId="18" fillId="0" borderId="4" xfId="1" applyFont="1" applyFill="1" applyBorder="1"/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18" fillId="0" borderId="0" xfId="1" applyFont="1" applyFill="1"/>
    <xf numFmtId="0" fontId="9" fillId="0" borderId="7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0" fontId="3" fillId="0" borderId="3" xfId="1" applyFill="1" applyBorder="1" applyAlignment="1">
      <alignment horizontal="center" vertical="top" wrapText="1"/>
    </xf>
    <xf numFmtId="0" fontId="16" fillId="0" borderId="0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9" fillId="0" borderId="12" xfId="1" applyFont="1" applyFill="1" applyBorder="1" applyAlignment="1">
      <alignment horizontal="center" vertical="top" wrapText="1"/>
    </xf>
    <xf numFmtId="0" fontId="16" fillId="0" borderId="13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C16" zoomScaleNormal="100" workbookViewId="0">
      <selection activeCell="C20" sqref="C20:I20"/>
    </sheetView>
  </sheetViews>
  <sheetFormatPr defaultRowHeight="12.75" x14ac:dyDescent="0.2"/>
  <cols>
    <col min="1" max="1" width="3.42578125" style="6" hidden="1" customWidth="1"/>
    <col min="2" max="2" width="9.140625" style="6" hidden="1" customWidth="1"/>
    <col min="3" max="3" width="28.5703125" style="7" customWidth="1"/>
    <col min="4" max="4" width="13.140625" style="7" customWidth="1"/>
    <col min="5" max="5" width="11.85546875" style="7" customWidth="1"/>
    <col min="6" max="6" width="13.28515625" style="7" customWidth="1"/>
    <col min="7" max="7" width="11.85546875" style="7" customWidth="1"/>
    <col min="8" max="8" width="13.28515625" style="7" customWidth="1"/>
    <col min="9" max="9" width="23.140625" style="7" customWidth="1"/>
    <col min="10" max="10" width="10.140625" style="6" hidden="1" customWidth="1"/>
    <col min="11" max="11" width="9.5703125" style="6" hidden="1" customWidth="1"/>
    <col min="12" max="16384" width="9.140625" style="6"/>
  </cols>
  <sheetData>
    <row r="1" spans="3:9" ht="12.75" hidden="1" customHeight="1" x14ac:dyDescent="0.2">
      <c r="C1" s="42"/>
      <c r="D1" s="42"/>
      <c r="E1" s="42"/>
      <c r="F1" s="42"/>
      <c r="G1" s="42"/>
      <c r="H1" s="42"/>
      <c r="I1" s="42"/>
    </row>
    <row r="2" spans="3:9" ht="13.5" hidden="1" customHeight="1" thickBot="1" x14ac:dyDescent="0.25">
      <c r="C2" s="42"/>
      <c r="D2" s="42"/>
      <c r="E2" s="42" t="s">
        <v>62</v>
      </c>
      <c r="F2" s="42"/>
      <c r="G2" s="42"/>
      <c r="H2" s="42"/>
      <c r="I2" s="42"/>
    </row>
    <row r="3" spans="3:9" ht="13.5" hidden="1" customHeight="1" thickBot="1" x14ac:dyDescent="0.25">
      <c r="C3" s="41"/>
      <c r="D3" s="40"/>
      <c r="E3" s="39"/>
      <c r="F3" s="39"/>
      <c r="G3" s="39"/>
      <c r="H3" s="39"/>
      <c r="I3" s="38"/>
    </row>
    <row r="4" spans="3:9" ht="12.75" hidden="1" customHeight="1" x14ac:dyDescent="0.2">
      <c r="C4" s="37"/>
      <c r="D4" s="37"/>
      <c r="E4" s="36"/>
      <c r="F4" s="36"/>
      <c r="G4" s="36"/>
      <c r="H4" s="36"/>
      <c r="I4" s="36"/>
    </row>
    <row r="5" spans="3:9" ht="12.75" customHeight="1" x14ac:dyDescent="0.2">
      <c r="C5" s="37"/>
      <c r="D5" s="37"/>
      <c r="E5" s="36"/>
      <c r="F5" s="36"/>
      <c r="G5" s="36"/>
      <c r="H5" s="36"/>
      <c r="I5" s="36"/>
    </row>
    <row r="6" spans="3:9" ht="12.75" customHeight="1" x14ac:dyDescent="0.2">
      <c r="C6" s="37"/>
      <c r="D6" s="37"/>
      <c r="E6" s="36"/>
      <c r="F6" s="36"/>
      <c r="G6" s="36"/>
      <c r="H6" s="36"/>
      <c r="I6" s="36"/>
    </row>
    <row r="7" spans="3:9" ht="12.75" customHeight="1" x14ac:dyDescent="0.2">
      <c r="C7" s="37"/>
      <c r="D7" s="37"/>
      <c r="E7" s="36"/>
      <c r="F7" s="36"/>
      <c r="G7" s="36"/>
      <c r="H7" s="36"/>
      <c r="I7" s="36"/>
    </row>
    <row r="8" spans="3:9" ht="12.75" customHeight="1" x14ac:dyDescent="0.2">
      <c r="C8" s="37"/>
      <c r="D8" s="37"/>
      <c r="E8" s="36"/>
      <c r="F8" s="36"/>
      <c r="G8" s="36"/>
      <c r="H8" s="36"/>
      <c r="I8" s="36"/>
    </row>
    <row r="9" spans="3:9" ht="12.75" customHeight="1" x14ac:dyDescent="0.2">
      <c r="C9" s="37"/>
      <c r="D9" s="37"/>
      <c r="E9" s="36"/>
      <c r="F9" s="36"/>
      <c r="G9" s="36"/>
      <c r="H9" s="36"/>
      <c r="I9" s="36"/>
    </row>
    <row r="10" spans="3:9" ht="12.75" customHeight="1" x14ac:dyDescent="0.2">
      <c r="C10" s="37"/>
      <c r="D10" s="37"/>
      <c r="E10" s="36"/>
      <c r="F10" s="36"/>
      <c r="G10" s="36"/>
      <c r="H10" s="36"/>
      <c r="I10" s="36"/>
    </row>
    <row r="11" spans="3:9" ht="12.75" customHeight="1" x14ac:dyDescent="0.2">
      <c r="C11" s="37"/>
      <c r="D11" s="37"/>
      <c r="E11" s="36"/>
      <c r="F11" s="36"/>
      <c r="G11" s="36"/>
      <c r="H11" s="36"/>
      <c r="I11" s="36"/>
    </row>
    <row r="12" spans="3:9" ht="12.75" customHeight="1" x14ac:dyDescent="0.2">
      <c r="C12" s="37"/>
      <c r="D12" s="37"/>
      <c r="E12" s="36"/>
      <c r="F12" s="36"/>
      <c r="G12" s="36"/>
      <c r="H12" s="36"/>
      <c r="I12" s="36"/>
    </row>
    <row r="13" spans="3:9" ht="12.75" customHeight="1" x14ac:dyDescent="0.2">
      <c r="C13" s="37"/>
      <c r="D13" s="37"/>
      <c r="E13" s="36"/>
      <c r="F13" s="36"/>
      <c r="G13" s="36"/>
      <c r="H13" s="36"/>
      <c r="I13" s="36"/>
    </row>
    <row r="14" spans="3:9" ht="12.75" customHeight="1" x14ac:dyDescent="0.2">
      <c r="C14" s="37"/>
      <c r="D14" s="37"/>
      <c r="E14" s="36"/>
      <c r="F14" s="36"/>
      <c r="G14" s="36"/>
      <c r="H14" s="36"/>
      <c r="I14" s="36"/>
    </row>
    <row r="15" spans="3:9" ht="12.75" customHeight="1" x14ac:dyDescent="0.2">
      <c r="C15" s="37"/>
      <c r="D15" s="37"/>
      <c r="E15" s="36"/>
      <c r="F15" s="36"/>
      <c r="G15" s="36"/>
      <c r="H15" s="36"/>
      <c r="I15" s="36"/>
    </row>
    <row r="16" spans="3:9" ht="12.75" customHeight="1" x14ac:dyDescent="0.2">
      <c r="C16" s="37"/>
      <c r="D16" s="37"/>
      <c r="E16" s="36"/>
      <c r="F16" s="36"/>
      <c r="G16" s="36"/>
      <c r="H16" s="36"/>
      <c r="I16" s="36"/>
    </row>
    <row r="17" spans="3:11" ht="14.25" x14ac:dyDescent="0.2">
      <c r="C17" s="53" t="s">
        <v>61</v>
      </c>
      <c r="D17" s="53"/>
      <c r="E17" s="53"/>
      <c r="F17" s="53"/>
      <c r="G17" s="53"/>
      <c r="H17" s="53"/>
      <c r="I17" s="53"/>
    </row>
    <row r="18" spans="3:11" x14ac:dyDescent="0.2">
      <c r="C18" s="50" t="s">
        <v>60</v>
      </c>
      <c r="D18" s="50"/>
      <c r="E18" s="50"/>
      <c r="F18" s="50"/>
      <c r="G18" s="50"/>
      <c r="H18" s="50"/>
      <c r="I18" s="50"/>
    </row>
    <row r="19" spans="3:11" x14ac:dyDescent="0.2">
      <c r="C19" s="50" t="s">
        <v>63</v>
      </c>
      <c r="D19" s="50"/>
      <c r="E19" s="50"/>
      <c r="F19" s="50"/>
      <c r="G19" s="50"/>
      <c r="H19" s="50"/>
      <c r="I19" s="50"/>
    </row>
    <row r="20" spans="3:11" ht="6" customHeight="1" thickBot="1" x14ac:dyDescent="0.25">
      <c r="C20" s="57"/>
      <c r="D20" s="57"/>
      <c r="E20" s="57"/>
      <c r="F20" s="57"/>
      <c r="G20" s="57"/>
      <c r="H20" s="57"/>
      <c r="I20" s="57"/>
    </row>
    <row r="21" spans="3:11" ht="51.75" customHeight="1" thickBot="1" x14ac:dyDescent="0.25">
      <c r="C21" s="30" t="s">
        <v>50</v>
      </c>
      <c r="D21" s="33" t="s">
        <v>49</v>
      </c>
      <c r="E21" s="32" t="s">
        <v>48</v>
      </c>
      <c r="F21" s="32" t="s">
        <v>47</v>
      </c>
      <c r="G21" s="32" t="s">
        <v>46</v>
      </c>
      <c r="H21" s="32" t="s">
        <v>45</v>
      </c>
      <c r="I21" s="33" t="s">
        <v>59</v>
      </c>
    </row>
    <row r="22" spans="3:11" ht="13.5" customHeight="1" thickBot="1" x14ac:dyDescent="0.25">
      <c r="C22" s="55" t="s">
        <v>58</v>
      </c>
      <c r="D22" s="54"/>
      <c r="E22" s="54"/>
      <c r="F22" s="54"/>
      <c r="G22" s="54"/>
      <c r="H22" s="54"/>
      <c r="I22" s="56"/>
    </row>
    <row r="23" spans="3:11" ht="13.5" customHeight="1" thickBot="1" x14ac:dyDescent="0.25">
      <c r="C23" s="19" t="s">
        <v>57</v>
      </c>
      <c r="D23" s="23">
        <v>537897.31000000006</v>
      </c>
      <c r="E23" s="26">
        <v>858852.29</v>
      </c>
      <c r="F23" s="26">
        <v>782417.16</v>
      </c>
      <c r="G23" s="26">
        <v>820011.24</v>
      </c>
      <c r="H23" s="26">
        <f>+D23+E23-F23</f>
        <v>614332.44000000006</v>
      </c>
      <c r="I23" s="44" t="s">
        <v>56</v>
      </c>
      <c r="K23" s="35">
        <f>168144.23+61589.12+34831.02+273592.71-259.77</f>
        <v>537897.31000000006</v>
      </c>
    </row>
    <row r="24" spans="3:11" ht="13.5" customHeight="1" thickBot="1" x14ac:dyDescent="0.25">
      <c r="C24" s="19" t="s">
        <v>55</v>
      </c>
      <c r="D24" s="23">
        <v>358536.47000000003</v>
      </c>
      <c r="E24" s="22">
        <v>362818.03</v>
      </c>
      <c r="F24" s="22">
        <v>299821.40999999997</v>
      </c>
      <c r="G24" s="26">
        <v>331809.34000000003</v>
      </c>
      <c r="H24" s="26">
        <f>+D24+E24-F24</f>
        <v>421533.09</v>
      </c>
      <c r="I24" s="45"/>
      <c r="K24" s="35">
        <f>26547.42+31123.4+168708.72-972.32+133129.25</f>
        <v>358536.47</v>
      </c>
    </row>
    <row r="25" spans="3:11" ht="13.5" customHeight="1" thickBot="1" x14ac:dyDescent="0.25">
      <c r="C25" s="19" t="s">
        <v>54</v>
      </c>
      <c r="D25" s="23">
        <v>174348.33000000002</v>
      </c>
      <c r="E25" s="22">
        <v>206295.21</v>
      </c>
      <c r="F25" s="22">
        <v>173413.48</v>
      </c>
      <c r="G25" s="26">
        <v>194760.42</v>
      </c>
      <c r="H25" s="26">
        <f>+D25+E25-F25</f>
        <v>207230.06000000003</v>
      </c>
      <c r="I25" s="45"/>
      <c r="K25" s="35">
        <f>13977.48+76796.29-189.88+83764.44</f>
        <v>174348.33</v>
      </c>
    </row>
    <row r="26" spans="3:11" ht="13.5" customHeight="1" thickBot="1" x14ac:dyDescent="0.25">
      <c r="C26" s="19" t="s">
        <v>53</v>
      </c>
      <c r="D26" s="23">
        <v>112463.19000000002</v>
      </c>
      <c r="E26" s="22">
        <v>137362.29999999999</v>
      </c>
      <c r="F26" s="22">
        <v>110902.57</v>
      </c>
      <c r="G26" s="26">
        <v>133857.68</v>
      </c>
      <c r="H26" s="26">
        <f>+D26+E26-F26</f>
        <v>138922.91999999998</v>
      </c>
      <c r="I26" s="45"/>
      <c r="K26" s="35">
        <f>3349.54+30684.11-365.89+16601.69+33201.95-66.62+29058.41</f>
        <v>112463.19</v>
      </c>
    </row>
    <row r="27" spans="3:11" ht="13.5" customHeight="1" thickBot="1" x14ac:dyDescent="0.25">
      <c r="C27" s="19" t="s">
        <v>52</v>
      </c>
      <c r="D27" s="23">
        <v>-7699.35</v>
      </c>
      <c r="E27" s="22">
        <v>28629.46</v>
      </c>
      <c r="F27" s="22">
        <v>13598.49</v>
      </c>
      <c r="G27" s="26"/>
      <c r="H27" s="26">
        <f>+D27+E27-F27</f>
        <v>7331.6200000000008</v>
      </c>
      <c r="I27" s="46"/>
      <c r="K27" s="6">
        <f>73.29+7.9+2.1+2454.46-0.04+151.1-10401.8+13.64</f>
        <v>-7699.3499999999995</v>
      </c>
    </row>
    <row r="28" spans="3:11" ht="13.5" customHeight="1" thickBot="1" x14ac:dyDescent="0.25">
      <c r="C28" s="19" t="s">
        <v>28</v>
      </c>
      <c r="D28" s="18">
        <f>SUM(D23:D27)</f>
        <v>1175545.95</v>
      </c>
      <c r="E28" s="18">
        <f>SUM(E23:E27)</f>
        <v>1593957.29</v>
      </c>
      <c r="F28" s="18">
        <f>SUM(F23:F27)</f>
        <v>1380153.11</v>
      </c>
      <c r="G28" s="18">
        <f>SUM(G23:G27)</f>
        <v>1480438.68</v>
      </c>
      <c r="H28" s="18">
        <f>SUM(H23:H27)</f>
        <v>1389350.1300000001</v>
      </c>
      <c r="I28" s="34"/>
    </row>
    <row r="29" spans="3:11" ht="13.5" customHeight="1" thickBot="1" x14ac:dyDescent="0.25">
      <c r="C29" s="54" t="s">
        <v>51</v>
      </c>
      <c r="D29" s="54"/>
      <c r="E29" s="54"/>
      <c r="F29" s="54"/>
      <c r="G29" s="54"/>
      <c r="H29" s="54"/>
      <c r="I29" s="54"/>
    </row>
    <row r="30" spans="3:11" ht="51.75" customHeight="1" thickBot="1" x14ac:dyDescent="0.25">
      <c r="C30" s="25" t="s">
        <v>50</v>
      </c>
      <c r="D30" s="33" t="s">
        <v>49</v>
      </c>
      <c r="E30" s="32" t="s">
        <v>48</v>
      </c>
      <c r="F30" s="32" t="s">
        <v>47</v>
      </c>
      <c r="G30" s="32" t="s">
        <v>46</v>
      </c>
      <c r="H30" s="32" t="s">
        <v>45</v>
      </c>
      <c r="I30" s="31" t="s">
        <v>44</v>
      </c>
    </row>
    <row r="31" spans="3:11" ht="24" customHeight="1" thickBot="1" x14ac:dyDescent="0.25">
      <c r="C31" s="30" t="s">
        <v>43</v>
      </c>
      <c r="D31" s="29">
        <f>267704.54-469.82+0.68</f>
        <v>267235.39999999997</v>
      </c>
      <c r="E31" s="21">
        <v>403994.88</v>
      </c>
      <c r="F31" s="21">
        <v>365932.94</v>
      </c>
      <c r="G31" s="21">
        <f>+E31</f>
        <v>403994.88</v>
      </c>
      <c r="H31" s="21">
        <f t="shared" ref="H31:H40" si="0">+D31+E31-F31</f>
        <v>305297.34000000003</v>
      </c>
      <c r="I31" s="51" t="s">
        <v>42</v>
      </c>
      <c r="J31" s="28">
        <f>25.98+9.41+258521.59-3449.97-D31</f>
        <v>-12128.389999999956</v>
      </c>
      <c r="K31" s="28">
        <f>267309.44-74.04+364.1-0.56+105.72-0.12-H31</f>
        <v>-37592.800000000047</v>
      </c>
    </row>
    <row r="32" spans="3:11" ht="14.25" customHeight="1" thickBot="1" x14ac:dyDescent="0.25">
      <c r="C32" s="19" t="s">
        <v>41</v>
      </c>
      <c r="D32" s="23">
        <v>64267.49000000002</v>
      </c>
      <c r="E32" s="26">
        <v>85460.52</v>
      </c>
      <c r="F32" s="26">
        <v>77118.149999999994</v>
      </c>
      <c r="G32" s="21">
        <v>7710.57</v>
      </c>
      <c r="H32" s="21">
        <f t="shared" si="0"/>
        <v>72609.860000000015</v>
      </c>
      <c r="I32" s="52"/>
      <c r="J32" s="28">
        <f>64283.15-15.66</f>
        <v>64267.49</v>
      </c>
    </row>
    <row r="33" spans="3:11" ht="13.5" customHeight="1" thickBot="1" x14ac:dyDescent="0.25">
      <c r="C33" s="25" t="s">
        <v>40</v>
      </c>
      <c r="D33" s="27">
        <v>12082.789999999997</v>
      </c>
      <c r="E33" s="26"/>
      <c r="F33" s="26">
        <v>917.81</v>
      </c>
      <c r="G33" s="21"/>
      <c r="H33" s="21">
        <f t="shared" si="0"/>
        <v>11164.979999999998</v>
      </c>
      <c r="I33" s="17"/>
    </row>
    <row r="34" spans="3:11" ht="12.75" hidden="1" customHeight="1" thickBot="1" x14ac:dyDescent="0.25">
      <c r="C34" s="19" t="s">
        <v>39</v>
      </c>
      <c r="D34" s="23">
        <v>0</v>
      </c>
      <c r="E34" s="26"/>
      <c r="F34" s="26"/>
      <c r="G34" s="21"/>
      <c r="H34" s="21">
        <f t="shared" si="0"/>
        <v>0</v>
      </c>
      <c r="I34" s="24" t="s">
        <v>38</v>
      </c>
    </row>
    <row r="35" spans="3:11" ht="27" customHeight="1" thickBot="1" x14ac:dyDescent="0.25">
      <c r="C35" s="19" t="s">
        <v>37</v>
      </c>
      <c r="D35" s="23">
        <v>59341.35000000002</v>
      </c>
      <c r="E35" s="26">
        <v>92994.48</v>
      </c>
      <c r="F35" s="26">
        <v>83878.22</v>
      </c>
      <c r="G35" s="21">
        <v>125341.83</v>
      </c>
      <c r="H35" s="21">
        <f t="shared" si="0"/>
        <v>68457.610000000015</v>
      </c>
      <c r="I35" s="20" t="s">
        <v>36</v>
      </c>
      <c r="J35" s="6">
        <f>17455.51-776.01+40325.84</f>
        <v>57005.34</v>
      </c>
      <c r="K35" s="6">
        <f>34710.48+13956.9-17.04+10691.01</f>
        <v>59341.350000000006</v>
      </c>
    </row>
    <row r="36" spans="3:11" ht="28.5" customHeight="1" thickBot="1" x14ac:dyDescent="0.25">
      <c r="C36" s="19" t="s">
        <v>35</v>
      </c>
      <c r="D36" s="23">
        <v>5040.2400000000016</v>
      </c>
      <c r="E36" s="22">
        <v>7533.84</v>
      </c>
      <c r="F36" s="22">
        <v>6923.32</v>
      </c>
      <c r="G36" s="21">
        <f>+E36</f>
        <v>7533.84</v>
      </c>
      <c r="H36" s="21">
        <f t="shared" si="0"/>
        <v>5650.760000000002</v>
      </c>
      <c r="I36" s="20" t="s">
        <v>34</v>
      </c>
      <c r="J36" s="6">
        <f>5041.62-1.38</f>
        <v>5040.24</v>
      </c>
    </row>
    <row r="37" spans="3:11" ht="13.5" customHeight="1" thickBot="1" x14ac:dyDescent="0.25">
      <c r="C37" s="25" t="s">
        <v>33</v>
      </c>
      <c r="D37" s="23">
        <v>46527.62999999999</v>
      </c>
      <c r="E37" s="22">
        <v>71804.91</v>
      </c>
      <c r="F37" s="22">
        <v>62660.58</v>
      </c>
      <c r="G37" s="21">
        <f>+E37</f>
        <v>71804.91</v>
      </c>
      <c r="H37" s="21">
        <f t="shared" si="0"/>
        <v>55671.959999999992</v>
      </c>
      <c r="I37" s="24"/>
      <c r="J37" s="6">
        <f>46538.91-11.28</f>
        <v>46527.630000000005</v>
      </c>
    </row>
    <row r="38" spans="3:11" ht="13.5" customHeight="1" thickBot="1" x14ac:dyDescent="0.25">
      <c r="C38" s="25" t="s">
        <v>32</v>
      </c>
      <c r="D38" s="23">
        <v>37258.329999999987</v>
      </c>
      <c r="E38" s="22">
        <v>159829.26999999999</v>
      </c>
      <c r="F38" s="22">
        <v>135794.96</v>
      </c>
      <c r="G38" s="21">
        <f>+E38</f>
        <v>159829.26999999999</v>
      </c>
      <c r="H38" s="21">
        <f t="shared" si="0"/>
        <v>61292.639999999985</v>
      </c>
      <c r="I38" s="24"/>
      <c r="J38" s="6">
        <f>5884.7+2914</f>
        <v>8798.7000000000007</v>
      </c>
      <c r="K38" s="6">
        <f>24906.61+12351.72</f>
        <v>37258.33</v>
      </c>
    </row>
    <row r="39" spans="3:11" ht="13.5" customHeight="1" thickBot="1" x14ac:dyDescent="0.25">
      <c r="C39" s="25" t="s">
        <v>31</v>
      </c>
      <c r="D39" s="23">
        <f>469.82-0.68</f>
        <v>469.14</v>
      </c>
      <c r="E39" s="22">
        <v>3770.46</v>
      </c>
      <c r="F39" s="22">
        <v>3308.04</v>
      </c>
      <c r="G39" s="21">
        <f>+E39</f>
        <v>3770.46</v>
      </c>
      <c r="H39" s="21">
        <f t="shared" si="0"/>
        <v>931.5600000000004</v>
      </c>
      <c r="I39" s="24"/>
    </row>
    <row r="40" spans="3:11" ht="13.5" customHeight="1" thickBot="1" x14ac:dyDescent="0.25">
      <c r="C40" s="19" t="s">
        <v>30</v>
      </c>
      <c r="D40" s="23">
        <v>19233.490000000005</v>
      </c>
      <c r="E40" s="22">
        <v>40258.92</v>
      </c>
      <c r="F40" s="22">
        <v>36362.65</v>
      </c>
      <c r="G40" s="21">
        <f>+E40</f>
        <v>40258.92</v>
      </c>
      <c r="H40" s="21">
        <f t="shared" si="0"/>
        <v>23129.760000000002</v>
      </c>
      <c r="I40" s="20" t="s">
        <v>29</v>
      </c>
      <c r="J40" s="6">
        <f>19240.87-7.38</f>
        <v>19233.489999999998</v>
      </c>
    </row>
    <row r="41" spans="3:11" s="16" customFormat="1" ht="13.5" customHeight="1" thickBot="1" x14ac:dyDescent="0.25">
      <c r="C41" s="19" t="s">
        <v>28</v>
      </c>
      <c r="D41" s="18">
        <f>SUM(D31:D40)</f>
        <v>511455.86</v>
      </c>
      <c r="E41" s="18">
        <f>SUM(E31:E40)</f>
        <v>865647.28</v>
      </c>
      <c r="F41" s="18">
        <f>SUM(F31:F40)</f>
        <v>772896.66999999993</v>
      </c>
      <c r="G41" s="18">
        <f>SUM(G31:G40)</f>
        <v>820244.68</v>
      </c>
      <c r="H41" s="18">
        <f>SUM(H31:H40)</f>
        <v>604206.47000000009</v>
      </c>
      <c r="I41" s="17"/>
    </row>
    <row r="42" spans="3:11" ht="13.5" customHeight="1" thickBot="1" x14ac:dyDescent="0.25">
      <c r="C42" s="43" t="s">
        <v>27</v>
      </c>
      <c r="D42" s="43"/>
      <c r="E42" s="43"/>
      <c r="F42" s="43"/>
      <c r="G42" s="43"/>
      <c r="H42" s="43"/>
      <c r="I42" s="43"/>
    </row>
    <row r="43" spans="3:11" ht="28.5" customHeight="1" thickBot="1" x14ac:dyDescent="0.25">
      <c r="C43" s="14" t="s">
        <v>26</v>
      </c>
      <c r="D43" s="47" t="s">
        <v>25</v>
      </c>
      <c r="E43" s="48"/>
      <c r="F43" s="48"/>
      <c r="G43" s="48"/>
      <c r="H43" s="49"/>
      <c r="I43" s="15" t="s">
        <v>24</v>
      </c>
    </row>
    <row r="44" spans="3:11" ht="26.25" customHeight="1" thickBot="1" x14ac:dyDescent="0.25">
      <c r="C44" s="14" t="s">
        <v>22</v>
      </c>
      <c r="D44" s="47" t="s">
        <v>23</v>
      </c>
      <c r="E44" s="48"/>
      <c r="F44" s="48"/>
      <c r="G44" s="48"/>
      <c r="H44" s="49"/>
      <c r="I44" s="13" t="s">
        <v>22</v>
      </c>
    </row>
    <row r="45" spans="3:11" ht="20.25" customHeight="1" x14ac:dyDescent="0.3">
      <c r="C45" s="12" t="s">
        <v>21</v>
      </c>
      <c r="D45" s="12"/>
      <c r="E45" s="12"/>
      <c r="F45" s="12"/>
      <c r="G45" s="12"/>
      <c r="H45" s="11">
        <f>+H28+H41</f>
        <v>1993556.6</v>
      </c>
    </row>
    <row r="46" spans="3:11" ht="15" x14ac:dyDescent="0.25">
      <c r="C46" s="10" t="s">
        <v>20</v>
      </c>
      <c r="D46" s="10"/>
    </row>
    <row r="47" spans="3:11" ht="12.75" customHeight="1" x14ac:dyDescent="0.2">
      <c r="C47" s="9" t="s">
        <v>19</v>
      </c>
    </row>
    <row r="48" spans="3:11" x14ac:dyDescent="0.2">
      <c r="C48" s="6"/>
      <c r="D48" s="6"/>
      <c r="E48" s="6"/>
      <c r="F48" s="6"/>
      <c r="G48" s="6"/>
      <c r="H48" s="6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</row>
    <row r="51" spans="4:8" x14ac:dyDescent="0.2">
      <c r="D51" s="8"/>
      <c r="E51" s="8"/>
      <c r="F51" s="8"/>
      <c r="G51" s="8"/>
      <c r="H51" s="8"/>
    </row>
    <row r="52" spans="4:8" x14ac:dyDescent="0.2">
      <c r="H52" s="8"/>
    </row>
  </sheetData>
  <mergeCells count="11">
    <mergeCell ref="D44:H44"/>
    <mergeCell ref="C17:I17"/>
    <mergeCell ref="C18:I18"/>
    <mergeCell ref="C29:I29"/>
    <mergeCell ref="C22:I22"/>
    <mergeCell ref="C20:I20"/>
    <mergeCell ref="C42:I42"/>
    <mergeCell ref="I23:I27"/>
    <mergeCell ref="D43:H43"/>
    <mergeCell ref="C19:I19"/>
    <mergeCell ref="I31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4"/>
  <sheetViews>
    <sheetView topLeftCell="A10" zoomScaleNormal="100" zoomScaleSheetLayoutView="120" workbookViewId="0">
      <selection activeCell="B17" sqref="B17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85546875" customWidth="1"/>
  </cols>
  <sheetData>
    <row r="13" spans="1:9" x14ac:dyDescent="0.25">
      <c r="A13" s="58" t="s">
        <v>18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17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16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4" t="s">
        <v>15</v>
      </c>
      <c r="B16" s="4" t="s">
        <v>14</v>
      </c>
      <c r="C16" s="4" t="s">
        <v>13</v>
      </c>
      <c r="D16" s="4" t="s">
        <v>12</v>
      </c>
      <c r="E16" s="4" t="s">
        <v>11</v>
      </c>
      <c r="F16" s="5" t="s">
        <v>10</v>
      </c>
      <c r="G16" s="5" t="s">
        <v>9</v>
      </c>
      <c r="H16" s="4" t="s">
        <v>8</v>
      </c>
      <c r="I16" s="4" t="s">
        <v>7</v>
      </c>
    </row>
    <row r="17" spans="1:9" x14ac:dyDescent="0.25">
      <c r="A17" s="3" t="s">
        <v>6</v>
      </c>
      <c r="B17" s="2">
        <v>113.79752999999999</v>
      </c>
      <c r="C17" s="2"/>
      <c r="D17" s="2">
        <v>85.460520000000002</v>
      </c>
      <c r="E17" s="2">
        <v>77.11815</v>
      </c>
      <c r="F17" s="2">
        <f>(5265+84121.02)/1000</f>
        <v>89.386020000000002</v>
      </c>
      <c r="G17" s="2">
        <v>7.7105699999999997</v>
      </c>
      <c r="H17" s="1">
        <v>72.609859999999998</v>
      </c>
      <c r="I17" s="1">
        <f>B17+D17+F17-G17</f>
        <v>280.93349999999998</v>
      </c>
    </row>
    <row r="19" spans="1:9" x14ac:dyDescent="0.25">
      <c r="A19" t="s">
        <v>5</v>
      </c>
    </row>
    <row r="20" spans="1:9" x14ac:dyDescent="0.25">
      <c r="A20" t="s">
        <v>4</v>
      </c>
    </row>
    <row r="21" spans="1:9" x14ac:dyDescent="0.25">
      <c r="A21" t="s">
        <v>3</v>
      </c>
    </row>
    <row r="22" spans="1:9" x14ac:dyDescent="0.25">
      <c r="A22" t="s">
        <v>2</v>
      </c>
    </row>
    <row r="23" spans="1:9" x14ac:dyDescent="0.25">
      <c r="A23" t="s">
        <v>1</v>
      </c>
    </row>
    <row r="24" spans="1:9" x14ac:dyDescent="0.25">
      <c r="A24" t="s">
        <v>0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Ларина6</vt:lpstr>
      <vt:lpstr>Ларина 6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2018-04-02T09:53:22Z</dcterms:created>
  <dcterms:modified xsi:type="dcterms:W3CDTF">2018-04-03T09:47:14Z</dcterms:modified>
</cp:coreProperties>
</file>