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14 (2)" sheetId="2" r:id="rId1"/>
    <sheet name="Молодцова 1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K25" i="2"/>
  <c r="H26" i="2"/>
  <c r="K26" i="2"/>
  <c r="H27" i="2"/>
  <c r="K27" i="2"/>
  <c r="H28" i="2"/>
  <c r="K28" i="2"/>
  <c r="H29" i="2"/>
  <c r="K29" i="2"/>
  <c r="D30" i="2"/>
  <c r="E30" i="2"/>
  <c r="F30" i="2"/>
  <c r="G30" i="2"/>
  <c r="H30" i="2"/>
  <c r="D33" i="2"/>
  <c r="J33" i="2" s="1"/>
  <c r="G33" i="2"/>
  <c r="H33" i="2"/>
  <c r="H43" i="2" s="1"/>
  <c r="H46" i="2" s="1"/>
  <c r="K33" i="2"/>
  <c r="H34" i="2"/>
  <c r="J34" i="2"/>
  <c r="H35" i="2"/>
  <c r="J35" i="2"/>
  <c r="G36" i="2"/>
  <c r="H36" i="2"/>
  <c r="J36" i="2"/>
  <c r="H37" i="2"/>
  <c r="J37" i="2"/>
  <c r="K37" i="2"/>
  <c r="G38" i="2"/>
  <c r="H38" i="2"/>
  <c r="J38" i="2"/>
  <c r="G39" i="2"/>
  <c r="H39" i="2"/>
  <c r="J39" i="2"/>
  <c r="G40" i="2"/>
  <c r="H40" i="2"/>
  <c r="J40" i="2"/>
  <c r="K40" i="2"/>
  <c r="D41" i="2"/>
  <c r="G41" i="2"/>
  <c r="H41" i="2"/>
  <c r="G42" i="2"/>
  <c r="H42" i="2"/>
  <c r="J42" i="2"/>
  <c r="E43" i="2"/>
  <c r="F43" i="2"/>
  <c r="G43" i="2"/>
  <c r="I17" i="1"/>
  <c r="D43" i="2" l="1"/>
</calcChain>
</file>

<file path=xl/sharedStrings.xml><?xml version="1.0" encoding="utf-8"?>
<sst xmlns="http://schemas.openxmlformats.org/spreadsheetml/2006/main" count="73" uniqueCount="66">
  <si>
    <t>ремонт лифтового оборудования - 301.26 т.р.</t>
  </si>
  <si>
    <t>ГВС-промывка - 11.60 т.р.</t>
  </si>
  <si>
    <t>прочее - 0.76 т.р.</t>
  </si>
  <si>
    <t>аварийное обслуживание - 2.45 т.р.</t>
  </si>
  <si>
    <t>ремонт бетонных ступеней - 2.96 т.р.</t>
  </si>
  <si>
    <t>ремонт кровли, установка бетонных лотков под водосточные трубы  - 1,24 т.р.</t>
  </si>
  <si>
    <t>ремонт систем ХВС, ГВС - 0.33 т.р.</t>
  </si>
  <si>
    <t>работы по электрике - 1.64 т.р.</t>
  </si>
  <si>
    <t>ремонт и герметизация стыков стеновых панелей - 136.50 т.р.</t>
  </si>
  <si>
    <r>
      <t>Затраты по статье "текущий ремонт" составили 458.74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</si>
  <si>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</si>
  <si>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</si>
  <si>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</si>
  <si>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</si>
  <si>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</si>
  <si>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</si>
  <si>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</si>
  <si>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</si>
  <si>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</si>
  <si>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</si>
  <si>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14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</si>
  <si>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</si>
  <si>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</si>
  <si>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</si>
  <si>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</si>
  <si>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</si>
  <si>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</si>
  <si>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</si>
  <si>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</si>
  <si>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</si>
  <si>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</si>
  <si>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</si>
  <si>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</si>
  <si>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</si>
  <si>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</si>
  <si>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</si>
  <si>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</si>
  <si>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</si>
  <si>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</si>
  <si>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</si>
  <si>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</si>
  <si>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</si>
  <si>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</si>
  <si>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</si>
  <si>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</si>
  <si>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</si>
  <si>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</si>
  <si>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</si>
  <si>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</si>
  <si>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</si>
  <si>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</si>
  <si>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</si>
  <si>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</si>
  <si>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</si>
  <si>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</si>
  <si>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</si>
  <si>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</si>
  <si>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</si>
  <si>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</si>
  <si>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</si>
  <si>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</si>
  <si>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</si>
  <si>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</si>
  <si>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</si>
  <si>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</si>
  <si>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14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</si>
</sst>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2" borderId="0" xfId="0" applyFill="1"/>
    <xf numFmtId="2" fontId="0" fillId="0" borderId="0" xfId="0" applyNumberFormat="1" applyFill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0" fontId="6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8" fillId="0" borderId="0" xfId="1" applyFont="1" applyFill="1"/>
    <xf numFmtId="4" fontId="9" fillId="0" borderId="0" xfId="1" applyNumberFormat="1" applyFont="1" applyFill="1"/>
    <xf numFmtId="0" fontId="10" fillId="0" borderId="0" xfId="1" applyFont="1" applyFill="1"/>
    <xf numFmtId="0" fontId="7" fillId="0" borderId="2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wrapText="1"/>
    </xf>
    <xf numFmtId="0" fontId="4" fillId="0" borderId="0" xfId="1" applyFont="1" applyFill="1"/>
    <xf numFmtId="0" fontId="11" fillId="0" borderId="7" xfId="1" applyFont="1" applyFill="1" applyBorder="1" applyAlignment="1">
      <alignment horizontal="center" vertical="top" wrapText="1"/>
    </xf>
    <xf numFmtId="4" fontId="11" fillId="0" borderId="7" xfId="1" applyNumberFormat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4" fontId="12" fillId="0" borderId="3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13" fillId="0" borderId="7" xfId="1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horizontal="center" vertical="top" wrapText="1"/>
    </xf>
    <xf numFmtId="4" fontId="12" fillId="0" borderId="7" xfId="1" applyNumberFormat="1" applyFont="1" applyFill="1" applyBorder="1" applyAlignment="1">
      <alignment vertical="top" wrapText="1"/>
    </xf>
    <xf numFmtId="4" fontId="7" fillId="0" borderId="7" xfId="1" applyNumberFormat="1" applyFont="1" applyFill="1" applyBorder="1" applyAlignment="1">
      <alignment horizontal="right" vertical="top" wrapText="1"/>
    </xf>
    <xf numFmtId="4" fontId="4" fillId="0" borderId="0" xfId="1" applyNumberFormat="1" applyFill="1"/>
    <xf numFmtId="4" fontId="12" fillId="2" borderId="3" xfId="1" applyNumberFormat="1" applyFont="1" applyFill="1" applyBorder="1" applyAlignment="1">
      <alignment vertical="top" wrapText="1"/>
    </xf>
    <xf numFmtId="4" fontId="5" fillId="0" borderId="3" xfId="1" applyNumberFormat="1" applyFont="1" applyFill="1" applyBorder="1" applyAlignment="1">
      <alignment horizontal="right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center" vertical="top" wrapText="1"/>
    </xf>
    <xf numFmtId="2" fontId="4" fillId="0" borderId="0" xfId="1" applyNumberFormat="1" applyFill="1"/>
    <xf numFmtId="0" fontId="6" fillId="0" borderId="0" xfId="1" applyFont="1" applyFill="1" applyBorder="1"/>
    <xf numFmtId="0" fontId="11" fillId="0" borderId="0" xfId="1" applyFont="1" applyFill="1" applyAlignment="1">
      <alignment horizontal="center"/>
    </xf>
    <xf numFmtId="0" fontId="6" fillId="0" borderId="3" xfId="1" applyFont="1" applyFill="1" applyBorder="1"/>
    <xf numFmtId="0" fontId="6" fillId="0" borderId="4" xfId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 vertical="top" wrapText="1"/>
    </xf>
    <xf numFmtId="0" fontId="4" fillId="0" borderId="4" xfId="1" applyFill="1" applyBorder="1" applyAlignment="1">
      <alignment horizontal="center" vertical="top" wrapText="1"/>
    </xf>
    <xf numFmtId="0" fontId="4" fillId="0" borderId="3" xfId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5" zoomScaleNormal="100" workbookViewId="0">
      <selection activeCell="C21" sqref="C21:I21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27.28515625" style="11" customWidth="1"/>
    <col min="4" max="4" width="13.570312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3.42578125" style="11" customWidth="1"/>
    <col min="9" max="9" width="25" style="11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 x14ac:dyDescent="0.2">
      <c r="C1" s="13"/>
      <c r="D1" s="13"/>
      <c r="E1" s="13"/>
      <c r="F1" s="13"/>
      <c r="G1" s="13"/>
      <c r="H1" s="13"/>
      <c r="I1" s="13"/>
    </row>
    <row r="2" spans="3:9" ht="13.5" hidden="1" customHeight="1" thickBot="1" x14ac:dyDescent="0.25">
      <c r="C2" s="13"/>
      <c r="D2" s="13"/>
      <c r="E2" s="13" t="s">
        <v>64</v>
      </c>
      <c r="F2" s="13"/>
      <c r="G2" s="13"/>
      <c r="H2" s="13"/>
      <c r="I2" s="13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1" ht="12.75" customHeight="1" x14ac:dyDescent="0.2">
      <c r="C17" s="43"/>
      <c r="D17" s="43"/>
      <c r="E17" s="42"/>
      <c r="F17" s="42"/>
      <c r="G17" s="42"/>
      <c r="H17" s="42"/>
      <c r="I17" s="42"/>
    </row>
    <row r="18" spans="3:11" ht="12.75" customHeight="1" x14ac:dyDescent="0.2">
      <c r="C18" s="43"/>
      <c r="D18" s="43"/>
      <c r="E18" s="42"/>
      <c r="F18" s="42"/>
      <c r="G18" s="42"/>
      <c r="H18" s="42"/>
      <c r="I18" s="42"/>
    </row>
    <row r="19" spans="3:11" ht="14.25" x14ac:dyDescent="0.2">
      <c r="C19" s="54" t="s">
        <v>63</v>
      </c>
      <c r="D19" s="54"/>
      <c r="E19" s="54"/>
      <c r="F19" s="54"/>
      <c r="G19" s="54"/>
      <c r="H19" s="54"/>
      <c r="I19" s="54"/>
    </row>
    <row r="20" spans="3:11" x14ac:dyDescent="0.2">
      <c r="C20" s="55" t="s">
        <v>62</v>
      </c>
      <c r="D20" s="55"/>
      <c r="E20" s="55"/>
      <c r="F20" s="55"/>
      <c r="G20" s="55"/>
      <c r="H20" s="55"/>
      <c r="I20" s="55"/>
    </row>
    <row r="21" spans="3:11" x14ac:dyDescent="0.2">
      <c r="C21" s="55" t="s">
        <v>65</v>
      </c>
      <c r="D21" s="55"/>
      <c r="E21" s="55"/>
      <c r="F21" s="55"/>
      <c r="G21" s="55"/>
      <c r="H21" s="55"/>
      <c r="I21" s="55"/>
    </row>
    <row r="22" spans="3:11" ht="6" customHeight="1" thickBot="1" x14ac:dyDescent="0.25">
      <c r="C22" s="59"/>
      <c r="D22" s="59"/>
      <c r="E22" s="59"/>
      <c r="F22" s="59"/>
      <c r="G22" s="59"/>
      <c r="H22" s="59"/>
      <c r="I22" s="59"/>
    </row>
    <row r="23" spans="3:11" ht="58.5" customHeight="1" thickBot="1" x14ac:dyDescent="0.25">
      <c r="C23" s="36" t="s">
        <v>52</v>
      </c>
      <c r="D23" s="39" t="s">
        <v>51</v>
      </c>
      <c r="E23" s="38" t="s">
        <v>50</v>
      </c>
      <c r="F23" s="38" t="s">
        <v>49</v>
      </c>
      <c r="G23" s="38" t="s">
        <v>48</v>
      </c>
      <c r="H23" s="38" t="s">
        <v>47</v>
      </c>
      <c r="I23" s="39" t="s">
        <v>61</v>
      </c>
    </row>
    <row r="24" spans="3:11" ht="13.5" customHeight="1" thickBot="1" x14ac:dyDescent="0.25">
      <c r="C24" s="57" t="s">
        <v>60</v>
      </c>
      <c r="D24" s="56"/>
      <c r="E24" s="56"/>
      <c r="F24" s="56"/>
      <c r="G24" s="56"/>
      <c r="H24" s="56"/>
      <c r="I24" s="58"/>
    </row>
    <row r="25" spans="3:11" ht="13.5" customHeight="1" thickBot="1" x14ac:dyDescent="0.25">
      <c r="C25" s="24" t="s">
        <v>59</v>
      </c>
      <c r="D25" s="28">
        <v>514236.84999999963</v>
      </c>
      <c r="E25" s="31">
        <v>3710910.45</v>
      </c>
      <c r="F25" s="31">
        <v>3747729.77</v>
      </c>
      <c r="G25" s="31">
        <v>3340415.15</v>
      </c>
      <c r="H25" s="31">
        <f>+D25+E25-F25</f>
        <v>477417.5299999998</v>
      </c>
      <c r="I25" s="60" t="s">
        <v>58</v>
      </c>
      <c r="K25" s="41">
        <f>485918.06-8549.98+5601.92+14471.87+16794.98</f>
        <v>514236.85</v>
      </c>
    </row>
    <row r="26" spans="3:11" ht="13.5" customHeight="1" thickBot="1" x14ac:dyDescent="0.25">
      <c r="C26" s="24" t="s">
        <v>57</v>
      </c>
      <c r="D26" s="28">
        <v>193370.31999999995</v>
      </c>
      <c r="E26" s="27">
        <v>1134516.47</v>
      </c>
      <c r="F26" s="27">
        <v>1146835.71</v>
      </c>
      <c r="G26" s="31">
        <v>1075637.6200000001</v>
      </c>
      <c r="H26" s="31">
        <f>+D26+E26-F26</f>
        <v>181051.08000000007</v>
      </c>
      <c r="I26" s="61"/>
      <c r="K26" s="41">
        <f>3282.91+12986.16+5453.98+196057.74-24410.47</f>
        <v>193370.31999999998</v>
      </c>
    </row>
    <row r="27" spans="3:11" ht="13.5" customHeight="1" thickBot="1" x14ac:dyDescent="0.25">
      <c r="C27" s="24" t="s">
        <v>56</v>
      </c>
      <c r="D27" s="28">
        <v>108266.0199999999</v>
      </c>
      <c r="E27" s="27">
        <v>757338.6</v>
      </c>
      <c r="F27" s="27">
        <v>758999.67</v>
      </c>
      <c r="G27" s="31">
        <v>782175.22</v>
      </c>
      <c r="H27" s="31">
        <f>+D27+E27-F27</f>
        <v>106604.94999999984</v>
      </c>
      <c r="I27" s="61"/>
      <c r="K27" s="41">
        <f>1528.83+99696.15-4993.25+12034.71-0.42</f>
        <v>108266.02</v>
      </c>
    </row>
    <row r="28" spans="3:11" ht="13.5" customHeight="1" thickBot="1" x14ac:dyDescent="0.25">
      <c r="C28" s="24" t="s">
        <v>55</v>
      </c>
      <c r="D28" s="28">
        <v>65228.060000000056</v>
      </c>
      <c r="E28" s="27">
        <v>475243.15</v>
      </c>
      <c r="F28" s="27">
        <v>467261.09</v>
      </c>
      <c r="G28" s="31">
        <v>491010.89</v>
      </c>
      <c r="H28" s="31">
        <f>+D28+E28-F28</f>
        <v>73210.120000000054</v>
      </c>
      <c r="I28" s="61"/>
      <c r="K28" s="10">
        <f>405.34+27875.98-2651.11+1695.55-97.28+35587.09-1733.11+4145.75-0.15</f>
        <v>65228.05999999999</v>
      </c>
    </row>
    <row r="29" spans="3:11" ht="13.5" customHeight="1" thickBot="1" x14ac:dyDescent="0.25">
      <c r="C29" s="24" t="s">
        <v>54</v>
      </c>
      <c r="D29" s="28">
        <v>3320.7199999999866</v>
      </c>
      <c r="E29" s="27">
        <v>80132.179999999993</v>
      </c>
      <c r="F29" s="27">
        <v>77151.87</v>
      </c>
      <c r="G29" s="31"/>
      <c r="H29" s="31">
        <f>+D29+E29-F29</f>
        <v>6301.0299999999843</v>
      </c>
      <c r="I29" s="62"/>
      <c r="K29" s="10">
        <f>186.23-75.83+1858.49-279.59+1647.73-49.58+7.39+23.26+2.62</f>
        <v>3320.7200000000003</v>
      </c>
    </row>
    <row r="30" spans="3:11" ht="13.5" customHeight="1" thickBot="1" x14ac:dyDescent="0.25">
      <c r="C30" s="24" t="s">
        <v>30</v>
      </c>
      <c r="D30" s="23">
        <f>SUM(D25:D29)</f>
        <v>884421.96999999951</v>
      </c>
      <c r="E30" s="23">
        <f>SUM(E25:E29)</f>
        <v>6158140.8499999996</v>
      </c>
      <c r="F30" s="23">
        <f>SUM(F25:F29)</f>
        <v>6197978.1100000003</v>
      </c>
      <c r="G30" s="23">
        <f>SUM(G25:G29)</f>
        <v>5689238.879999999</v>
      </c>
      <c r="H30" s="23">
        <f>SUM(H25:H29)</f>
        <v>844584.70999999973</v>
      </c>
      <c r="I30" s="40"/>
    </row>
    <row r="31" spans="3:11" ht="13.5" customHeight="1" thickBot="1" x14ac:dyDescent="0.25">
      <c r="C31" s="56" t="s">
        <v>53</v>
      </c>
      <c r="D31" s="56"/>
      <c r="E31" s="56"/>
      <c r="F31" s="56"/>
      <c r="G31" s="56"/>
      <c r="H31" s="56"/>
      <c r="I31" s="56"/>
    </row>
    <row r="32" spans="3:11" ht="50.25" customHeight="1" thickBot="1" x14ac:dyDescent="0.25">
      <c r="C32" s="30" t="s">
        <v>52</v>
      </c>
      <c r="D32" s="39" t="s">
        <v>51</v>
      </c>
      <c r="E32" s="38" t="s">
        <v>50</v>
      </c>
      <c r="F32" s="38" t="s">
        <v>49</v>
      </c>
      <c r="G32" s="38" t="s">
        <v>48</v>
      </c>
      <c r="H32" s="38" t="s">
        <v>47</v>
      </c>
      <c r="I32" s="37" t="s">
        <v>46</v>
      </c>
    </row>
    <row r="33" spans="3:11" ht="25.5" customHeight="1" thickBot="1" x14ac:dyDescent="0.25">
      <c r="C33" s="36" t="s">
        <v>45</v>
      </c>
      <c r="D33" s="35">
        <f>288349.380000001-70.05+68.59</f>
        <v>288347.92000000103</v>
      </c>
      <c r="E33" s="34">
        <v>2590897.39</v>
      </c>
      <c r="F33" s="34">
        <v>2613893.16</v>
      </c>
      <c r="G33" s="26">
        <f>+E33</f>
        <v>2590897.39</v>
      </c>
      <c r="H33" s="26">
        <f t="shared" ref="H33:H42" si="0">+D33+E33-F33</f>
        <v>265352.15000000084</v>
      </c>
      <c r="I33" s="51" t="s">
        <v>44</v>
      </c>
      <c r="J33" s="33">
        <f>251478.41-56.88+67.11-23.64+6.52-2.29+125.86-34.28+30.78-8.38-D33</f>
        <v>-36764.710000001098</v>
      </c>
      <c r="K33" s="33">
        <f>290984.36-2636.44+10.67-8.38+43.52-34.28+1.41-2.29+14.45-23.64-H33</f>
        <v>22997.229999999108</v>
      </c>
    </row>
    <row r="34" spans="3:11" ht="14.25" customHeight="1" thickBot="1" x14ac:dyDescent="0.25">
      <c r="C34" s="24" t="s">
        <v>43</v>
      </c>
      <c r="D34" s="28">
        <v>54060.140000000072</v>
      </c>
      <c r="E34" s="31">
        <v>482828.76</v>
      </c>
      <c r="F34" s="31">
        <v>487441.05</v>
      </c>
      <c r="G34" s="26">
        <v>458737.26</v>
      </c>
      <c r="H34" s="26">
        <f t="shared" si="0"/>
        <v>49447.850000000151</v>
      </c>
      <c r="I34" s="52"/>
      <c r="J34" s="33">
        <f>54551.47-491.33</f>
        <v>54060.14</v>
      </c>
    </row>
    <row r="35" spans="3:11" ht="13.5" customHeight="1" thickBot="1" x14ac:dyDescent="0.25">
      <c r="C35" s="30" t="s">
        <v>42</v>
      </c>
      <c r="D35" s="32">
        <v>6809.7799999998224</v>
      </c>
      <c r="E35" s="31"/>
      <c r="F35" s="31">
        <v>1580.42</v>
      </c>
      <c r="G35" s="26"/>
      <c r="H35" s="26">
        <f t="shared" si="0"/>
        <v>5229.3599999998223</v>
      </c>
      <c r="I35" s="22"/>
      <c r="J35" s="10">
        <f>6821.76-11.98</f>
        <v>6809.7800000000007</v>
      </c>
    </row>
    <row r="36" spans="3:11" ht="12.75" customHeight="1" thickBot="1" x14ac:dyDescent="0.25">
      <c r="C36" s="24" t="s">
        <v>41</v>
      </c>
      <c r="D36" s="28">
        <v>33552.519999999902</v>
      </c>
      <c r="E36" s="31">
        <v>298894.53000000003</v>
      </c>
      <c r="F36" s="31">
        <v>301491.14</v>
      </c>
      <c r="G36" s="26">
        <f>+E36</f>
        <v>298894.53000000003</v>
      </c>
      <c r="H36" s="26">
        <f t="shared" si="0"/>
        <v>30955.909999999916</v>
      </c>
      <c r="I36" s="29" t="s">
        <v>40</v>
      </c>
      <c r="J36" s="10">
        <f>33856.68-304.16</f>
        <v>33552.519999999997</v>
      </c>
    </row>
    <row r="37" spans="3:11" ht="25.5" customHeight="1" thickBot="1" x14ac:dyDescent="0.25">
      <c r="C37" s="24" t="s">
        <v>39</v>
      </c>
      <c r="D37" s="28">
        <v>63066.649999999907</v>
      </c>
      <c r="E37" s="31">
        <v>567617.91</v>
      </c>
      <c r="F37" s="31">
        <v>572786.88</v>
      </c>
      <c r="G37" s="26">
        <v>418688.33</v>
      </c>
      <c r="H37" s="26">
        <f t="shared" si="0"/>
        <v>57897.679999999935</v>
      </c>
      <c r="I37" s="25" t="s">
        <v>38</v>
      </c>
      <c r="J37" s="10">
        <f>12307.91+42321.21-12.46</f>
        <v>54616.659999999996</v>
      </c>
      <c r="K37" s="10">
        <f>49149.38-577.59+9336.99+5157.87</f>
        <v>63066.65</v>
      </c>
    </row>
    <row r="38" spans="3:11" ht="27.75" customHeight="1" thickBot="1" x14ac:dyDescent="0.25">
      <c r="C38" s="24" t="s">
        <v>37</v>
      </c>
      <c r="D38" s="28">
        <v>3029.9599999999919</v>
      </c>
      <c r="E38" s="27">
        <v>27306.35</v>
      </c>
      <c r="F38" s="27">
        <v>27691.67</v>
      </c>
      <c r="G38" s="26">
        <f>+E38</f>
        <v>27306.35</v>
      </c>
      <c r="H38" s="26">
        <f t="shared" si="0"/>
        <v>2644.6399999999921</v>
      </c>
      <c r="I38" s="25" t="s">
        <v>36</v>
      </c>
      <c r="J38" s="10">
        <f>3057.75-27.79</f>
        <v>3029.96</v>
      </c>
    </row>
    <row r="39" spans="3:11" ht="13.5" customHeight="1" thickBot="1" x14ac:dyDescent="0.25">
      <c r="C39" s="30" t="s">
        <v>35</v>
      </c>
      <c r="D39" s="28">
        <v>4783.3799999998719</v>
      </c>
      <c r="E39" s="27"/>
      <c r="F39" s="27">
        <v>2224.81</v>
      </c>
      <c r="G39" s="26">
        <f>+E39</f>
        <v>0</v>
      </c>
      <c r="H39" s="26">
        <f t="shared" si="0"/>
        <v>2558.5699999998719</v>
      </c>
      <c r="I39" s="29"/>
      <c r="J39" s="10">
        <f>4804.64-21.26</f>
        <v>4783.38</v>
      </c>
    </row>
    <row r="40" spans="3:11" ht="13.5" customHeight="1" thickBot="1" x14ac:dyDescent="0.25">
      <c r="C40" s="30" t="s">
        <v>34</v>
      </c>
      <c r="D40" s="28">
        <v>38472.420000000042</v>
      </c>
      <c r="E40" s="27">
        <v>132856.72</v>
      </c>
      <c r="F40" s="27">
        <v>152383.62</v>
      </c>
      <c r="G40" s="26">
        <f>+E40</f>
        <v>132856.72</v>
      </c>
      <c r="H40" s="26">
        <f t="shared" si="0"/>
        <v>18945.520000000048</v>
      </c>
      <c r="I40" s="29"/>
      <c r="J40" s="10">
        <f>9151.43+4348.11</f>
        <v>13499.54</v>
      </c>
      <c r="K40" s="10">
        <f>12860.74+25611.68</f>
        <v>38472.42</v>
      </c>
    </row>
    <row r="41" spans="3:11" ht="13.5" customHeight="1" thickBot="1" x14ac:dyDescent="0.25">
      <c r="C41" s="30" t="s">
        <v>33</v>
      </c>
      <c r="D41" s="28">
        <f>70.05-68.59</f>
        <v>1.4599999999999937</v>
      </c>
      <c r="E41" s="27"/>
      <c r="F41" s="27">
        <v>-43.01</v>
      </c>
      <c r="G41" s="26">
        <f>+E41</f>
        <v>0</v>
      </c>
      <c r="H41" s="26">
        <f t="shared" si="0"/>
        <v>44.469999999999992</v>
      </c>
      <c r="I41" s="29"/>
    </row>
    <row r="42" spans="3:11" ht="13.5" customHeight="1" thickBot="1" x14ac:dyDescent="0.25">
      <c r="C42" s="24" t="s">
        <v>32</v>
      </c>
      <c r="D42" s="28">
        <v>13965.98000000001</v>
      </c>
      <c r="E42" s="27">
        <v>126455.49</v>
      </c>
      <c r="F42" s="27">
        <v>127730.99</v>
      </c>
      <c r="G42" s="26">
        <f>+E42</f>
        <v>126455.49</v>
      </c>
      <c r="H42" s="26">
        <f t="shared" si="0"/>
        <v>12690.480000000025</v>
      </c>
      <c r="I42" s="25" t="s">
        <v>31</v>
      </c>
      <c r="J42" s="10">
        <f>14094.67-128.69</f>
        <v>13965.98</v>
      </c>
    </row>
    <row r="43" spans="3:11" s="21" customFormat="1" ht="13.5" customHeight="1" thickBot="1" x14ac:dyDescent="0.25">
      <c r="C43" s="24" t="s">
        <v>30</v>
      </c>
      <c r="D43" s="23">
        <f>SUM(D33:D42)</f>
        <v>506090.21000000066</v>
      </c>
      <c r="E43" s="23">
        <f>SUM(E33:E42)</f>
        <v>4226857.1500000013</v>
      </c>
      <c r="F43" s="23">
        <f>SUM(F33:F42)</f>
        <v>4287180.7300000004</v>
      </c>
      <c r="G43" s="23">
        <f>SUM(G33:G42)</f>
        <v>4053836.0700000012</v>
      </c>
      <c r="H43" s="23">
        <f>SUM(H33:H42)</f>
        <v>445766.63000000064</v>
      </c>
      <c r="I43" s="22"/>
    </row>
    <row r="44" spans="3:11" ht="13.5" customHeight="1" thickBot="1" x14ac:dyDescent="0.25">
      <c r="C44" s="53" t="s">
        <v>29</v>
      </c>
      <c r="D44" s="53"/>
      <c r="E44" s="53"/>
      <c r="F44" s="53"/>
      <c r="G44" s="53"/>
      <c r="H44" s="53"/>
      <c r="I44" s="53"/>
    </row>
    <row r="45" spans="3:11" ht="42" customHeight="1" thickBot="1" x14ac:dyDescent="0.25">
      <c r="C45" s="20" t="s">
        <v>28</v>
      </c>
      <c r="D45" s="48" t="s">
        <v>27</v>
      </c>
      <c r="E45" s="49"/>
      <c r="F45" s="49"/>
      <c r="G45" s="49"/>
      <c r="H45" s="50"/>
      <c r="I45" s="19" t="s">
        <v>26</v>
      </c>
    </row>
    <row r="46" spans="3:11" ht="22.5" customHeight="1" x14ac:dyDescent="0.3">
      <c r="C46" s="18" t="s">
        <v>25</v>
      </c>
      <c r="D46" s="18"/>
      <c r="E46" s="18"/>
      <c r="F46" s="18"/>
      <c r="G46" s="18"/>
      <c r="H46" s="17">
        <f>+H30+H43</f>
        <v>1290351.3400000003</v>
      </c>
    </row>
    <row r="47" spans="3:11" ht="15" hidden="1" x14ac:dyDescent="0.25">
      <c r="C47" s="16" t="s">
        <v>24</v>
      </c>
      <c r="D47" s="16"/>
    </row>
    <row r="48" spans="3:11" ht="12.75" customHeight="1" x14ac:dyDescent="0.2">
      <c r="C48" s="15" t="s">
        <v>23</v>
      </c>
    </row>
    <row r="49" spans="3:9" x14ac:dyDescent="0.2">
      <c r="D49" s="12"/>
      <c r="E49" s="12"/>
      <c r="F49" s="12"/>
    </row>
    <row r="50" spans="3:9" x14ac:dyDescent="0.2">
      <c r="C50" s="13"/>
      <c r="D50" s="14"/>
      <c r="E50" s="14"/>
      <c r="F50" s="13"/>
      <c r="G50" s="13"/>
      <c r="H50" s="13"/>
      <c r="I50" s="13"/>
    </row>
    <row r="51" spans="3:9" x14ac:dyDescent="0.2">
      <c r="E51" s="12"/>
      <c r="F51" s="12"/>
    </row>
    <row r="52" spans="3:9" x14ac:dyDescent="0.2">
      <c r="D52" s="12"/>
      <c r="E52" s="12"/>
      <c r="F52" s="12"/>
      <c r="G52" s="12"/>
      <c r="H52" s="12"/>
    </row>
    <row r="53" spans="3:9" x14ac:dyDescent="0.2">
      <c r="D53" s="12"/>
    </row>
    <row r="54" spans="3:9" x14ac:dyDescent="0.2">
      <c r="D54" s="12"/>
      <c r="E54" s="12"/>
      <c r="F54" s="12"/>
      <c r="G54" s="12"/>
      <c r="H54" s="12"/>
    </row>
  </sheetData>
  <mergeCells count="10">
    <mergeCell ref="D45:H45"/>
    <mergeCell ref="I33:I34"/>
    <mergeCell ref="C44:I44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zoomScaleNormal="100" zoomScaleSheetLayoutView="120" workbookViewId="0">
      <selection activeCell="H21" sqref="H2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" customWidth="1"/>
  </cols>
  <sheetData>
    <row r="13" spans="1:9" x14ac:dyDescent="0.25">
      <c r="A13" s="63" t="s">
        <v>22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21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20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8" t="s">
        <v>19</v>
      </c>
      <c r="B16" s="8" t="s">
        <v>18</v>
      </c>
      <c r="C16" s="8" t="s">
        <v>17</v>
      </c>
      <c r="D16" s="8" t="s">
        <v>16</v>
      </c>
      <c r="E16" s="8" t="s">
        <v>15</v>
      </c>
      <c r="F16" s="9" t="s">
        <v>14</v>
      </c>
      <c r="G16" s="9" t="s">
        <v>13</v>
      </c>
      <c r="H16" s="8" t="s">
        <v>12</v>
      </c>
      <c r="I16" s="8" t="s">
        <v>11</v>
      </c>
    </row>
    <row r="17" spans="1:9" x14ac:dyDescent="0.25">
      <c r="A17" s="7" t="s">
        <v>10</v>
      </c>
      <c r="B17" s="6">
        <v>290.53645999999998</v>
      </c>
      <c r="C17" s="6"/>
      <c r="D17" s="6">
        <v>482.82875999999999</v>
      </c>
      <c r="E17" s="6">
        <v>487.44105000000002</v>
      </c>
      <c r="F17" s="6">
        <v>11.845000000000001</v>
      </c>
      <c r="G17" s="6">
        <v>458.73725999999999</v>
      </c>
      <c r="H17" s="6">
        <v>49.447850000000003</v>
      </c>
      <c r="I17" s="6">
        <f>B17+D17+F17-G17</f>
        <v>326.47295999999994</v>
      </c>
    </row>
    <row r="18" spans="1:9" x14ac:dyDescent="0.25">
      <c r="G18" s="5"/>
      <c r="H18" s="4"/>
      <c r="I18" s="3"/>
    </row>
    <row r="19" spans="1:9" x14ac:dyDescent="0.25">
      <c r="A19" t="s">
        <v>9</v>
      </c>
    </row>
    <row r="20" spans="1:9" x14ac:dyDescent="0.25">
      <c r="A20" s="1" t="s">
        <v>8</v>
      </c>
    </row>
    <row r="21" spans="1:9" x14ac:dyDescent="0.25">
      <c r="A21" s="1" t="s">
        <v>7</v>
      </c>
    </row>
    <row r="22" spans="1:9" x14ac:dyDescent="0.25">
      <c r="A22" s="1" t="s">
        <v>6</v>
      </c>
      <c r="H22" s="2"/>
    </row>
    <row r="23" spans="1:9" x14ac:dyDescent="0.25">
      <c r="A23" s="1" t="s">
        <v>5</v>
      </c>
    </row>
    <row r="24" spans="1:9" x14ac:dyDescent="0.25">
      <c r="A24" s="1" t="s">
        <v>4</v>
      </c>
    </row>
    <row r="25" spans="1:9" x14ac:dyDescent="0.25">
      <c r="A25" s="1" t="s">
        <v>3</v>
      </c>
    </row>
    <row r="26" spans="1:9" x14ac:dyDescent="0.25">
      <c r="A26" s="1" t="s">
        <v>2</v>
      </c>
    </row>
    <row r="27" spans="1:9" x14ac:dyDescent="0.25">
      <c r="A27" s="1" t="s">
        <v>1</v>
      </c>
    </row>
    <row r="28" spans="1:9" x14ac:dyDescent="0.25">
      <c r="A28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14 (2)</vt:lpstr>
      <vt:lpstr>Молодцова 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2018-04-02T10:36:30Z</dcterms:created>
  <dcterms:modified xsi:type="dcterms:W3CDTF">2018-04-03T12:40:11Z</dcterms:modified>
</cp:coreProperties>
</file>