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цова 3 (2)" sheetId="2" r:id="rId1"/>
    <sheet name="Молодцова 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J27" i="2"/>
  <c r="K27" i="2"/>
  <c r="H28" i="2"/>
  <c r="H32" i="2" s="1"/>
  <c r="H51" i="2" s="1"/>
  <c r="J28" i="2"/>
  <c r="K28" i="2"/>
  <c r="H29" i="2"/>
  <c r="J29" i="2"/>
  <c r="K29" i="2"/>
  <c r="H30" i="2"/>
  <c r="J30" i="2"/>
  <c r="K30" i="2"/>
  <c r="H31" i="2"/>
  <c r="J31" i="2"/>
  <c r="K31" i="2" s="1"/>
  <c r="L31" i="2"/>
  <c r="D32" i="2"/>
  <c r="E32" i="2"/>
  <c r="F32" i="2"/>
  <c r="G32" i="2"/>
  <c r="D35" i="2"/>
  <c r="J35" i="2" s="1"/>
  <c r="G35" i="2"/>
  <c r="H35" i="2"/>
  <c r="K35" i="2"/>
  <c r="H36" i="2"/>
  <c r="J36" i="2"/>
  <c r="H37" i="2"/>
  <c r="G38" i="2"/>
  <c r="G45" i="2" s="1"/>
  <c r="H38" i="2"/>
  <c r="J38" i="2"/>
  <c r="H39" i="2"/>
  <c r="J39" i="2"/>
  <c r="K39" i="2"/>
  <c r="G40" i="2"/>
  <c r="H40" i="2"/>
  <c r="J40" i="2"/>
  <c r="G41" i="2"/>
  <c r="H41" i="2"/>
  <c r="J41" i="2"/>
  <c r="G42" i="2"/>
  <c r="H42" i="2"/>
  <c r="J42" i="2"/>
  <c r="K42" i="2"/>
  <c r="D43" i="2"/>
  <c r="G43" i="2"/>
  <c r="H43" i="2"/>
  <c r="G44" i="2"/>
  <c r="H44" i="2"/>
  <c r="J44" i="2"/>
  <c r="D45" i="2"/>
  <c r="E45" i="2"/>
  <c r="F45" i="2"/>
  <c r="H45" i="2"/>
  <c r="F17" i="1"/>
  <c r="I17" i="1"/>
</calcChain>
</file>

<file path=xl/sharedStrings.xml><?xml version="1.0" encoding="utf-8"?>
<sst xmlns="http://schemas.openxmlformats.org/spreadsheetml/2006/main" count="83" uniqueCount="75">
  <si>
    <t>аварийное обслуживание - 1.84 т.р.</t>
  </si>
  <si>
    <t>укрепление козырька подъезда - 48.80 т.р.</t>
  </si>
  <si>
    <t>герметизация стыков стеновых панелей - 1242.25 т.р.</t>
  </si>
  <si>
    <t>замена КТПР в ТП - 8.73 т.р.</t>
  </si>
  <si>
    <t>прочее - 4.49 т.р.</t>
  </si>
  <si>
    <t>ремонт отмоски - 12.05 т.р.</t>
  </si>
  <si>
    <t>ремонт пандуса, выезда из мусорной камеры, площадки перед входом - 1.53 т.р.</t>
  </si>
  <si>
    <t>смена стекол - 0.46 т.р.</t>
  </si>
  <si>
    <t>закрытие окон машинного отделения лифтовой - 0.14т.р.</t>
  </si>
  <si>
    <t>ремонт дверей, установка замков - 4.22 т.р.</t>
  </si>
  <si>
    <t>устройство пандуса - 1,42 т.р.</t>
  </si>
  <si>
    <t>работы по электрике - 19.59 т.р.</t>
  </si>
  <si>
    <t>ремонт ЦО - 1.11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</si>
  <si>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1346</t>
    </r>
    <r>
      <rPr>
        <b/>
        <sz val="11"/>
        <color indexed="8"/>
        <rFont val="Calibri"/>
        <family val="2"/>
        <charset val="204"/>
      </rPr>
      <t xml:space="preserve">,63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</si>
  <si>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</si>
  <si>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</si>
  <si>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</si>
  <si>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</si>
  <si>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</si>
  <si>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</si>
  <si>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</si>
  <si>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</si>
  <si>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</si>
  <si>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</si>
  <si>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3 по ул. Молодцова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</si>
  <si>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</si>
  <si>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</si>
  <si>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</si>
  <si>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</si>
  <si>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</si>
  <si>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Дараселия Г.Г.</t>
  </si>
  <si>
    <t xml:space="preserve">Поступило от Дараселия Г.Г. за управление и содержание общедомового имущества, и за сбор ТБО 22964,71 руб. </t>
  </si>
  <si>
    <t>ИП Люта Е.Н.</t>
  </si>
  <si>
    <t>Поступило от ИП Люта Е.Н. за размещение рекламы 21000,00 руб.</t>
  </si>
  <si>
    <t>Размещение рекламы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</si>
  <si>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</si>
  <si>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3240,00 руб., от ОАО "Вымпелком" 4900,00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</si>
  <si>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</si>
  <si>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</si>
  <si>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</si>
  <si>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</si>
  <si>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</si>
  <si>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</si>
  <si>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</si>
  <si>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</si>
  <si>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</si>
  <si>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</si>
  <si>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</si>
  <si>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</si>
  <si>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</si>
  <si>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</si>
  <si>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</si>
  <si>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</si>
  <si>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Н/2008-18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</si>
  <si>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</si>
  <si>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</si>
  <si>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</si>
  <si>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</si>
  <si>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</si>
  <si>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</si>
  <si>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</si>
  <si>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</si>
  <si>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</si>
  <si>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</si>
  <si>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</si>
  <si>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</si>
  <si>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</si>
  <si>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</si>
  <si>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</si>
  <si>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</si>
  <si>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</si>
  <si>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</si>
  <si>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</si>
  <si>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</si>
  <si>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имущества жилого дома № 3  по ул. Молодцова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</si>
</sst>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0" fillId="0" borderId="0" xfId="0" applyFill="1"/>
    <xf numFmtId="0" fontId="0" fillId="2" borderId="0" xfId="0" applyFill="1"/>
    <xf numFmtId="2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0" fontId="5" fillId="0" borderId="0" xfId="1" applyFont="1" applyFill="1"/>
    <xf numFmtId="0" fontId="4" fillId="0" borderId="0" xfId="1" applyFont="1" applyFill="1" applyBorder="1"/>
    <xf numFmtId="0" fontId="6" fillId="0" borderId="0" xfId="1" applyFont="1" applyFill="1"/>
    <xf numFmtId="4" fontId="7" fillId="0" borderId="0" xfId="1" applyNumberFormat="1" applyFont="1" applyFill="1"/>
    <xf numFmtId="0" fontId="8" fillId="0" borderId="0" xfId="1" applyFont="1" applyFill="1"/>
    <xf numFmtId="0" fontId="3" fillId="4" borderId="0" xfId="1" applyFill="1"/>
    <xf numFmtId="0" fontId="4" fillId="4" borderId="2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wrapText="1"/>
    </xf>
    <xf numFmtId="0" fontId="9" fillId="4" borderId="5" xfId="1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center" wrapText="1"/>
    </xf>
    <xf numFmtId="0" fontId="3" fillId="0" borderId="0" xfId="1" applyFont="1" applyFill="1"/>
    <xf numFmtId="0" fontId="9" fillId="0" borderId="8" xfId="1" applyFont="1" applyFill="1" applyBorder="1" applyAlignment="1">
      <alignment horizontal="center" vertical="top" wrapText="1"/>
    </xf>
    <xf numFmtId="4" fontId="9" fillId="0" borderId="8" xfId="1" applyNumberFormat="1" applyFont="1" applyFill="1" applyBorder="1" applyAlignment="1">
      <alignment vertical="top" wrapText="1"/>
    </xf>
    <xf numFmtId="0" fontId="9" fillId="0" borderId="9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4" fontId="10" fillId="0" borderId="3" xfId="1" applyNumberFormat="1" applyFont="1" applyFill="1" applyBorder="1" applyAlignment="1">
      <alignment vertical="top" wrapText="1"/>
    </xf>
    <xf numFmtId="4" fontId="4" fillId="0" borderId="8" xfId="1" applyNumberFormat="1" applyFont="1" applyFill="1" applyBorder="1" applyAlignment="1">
      <alignment vertical="top" wrapText="1"/>
    </xf>
    <xf numFmtId="0" fontId="4" fillId="0" borderId="8" xfId="1" applyFont="1" applyFill="1" applyBorder="1" applyAlignment="1">
      <alignment horizontal="right" vertical="top" wrapText="1"/>
    </xf>
    <xf numFmtId="0" fontId="11" fillId="0" borderId="8" xfId="1" applyFont="1" applyFill="1" applyBorder="1" applyAlignment="1">
      <alignment horizontal="center" vertical="top" wrapText="1"/>
    </xf>
    <xf numFmtId="4" fontId="4" fillId="0" borderId="8" xfId="1" applyNumberFormat="1" applyFont="1" applyFill="1" applyBorder="1" applyAlignment="1">
      <alignment horizontal="right" vertical="top" wrapText="1"/>
    </xf>
    <xf numFmtId="0" fontId="12" fillId="0" borderId="9" xfId="1" applyFont="1" applyFill="1" applyBorder="1" applyAlignment="1">
      <alignment horizontal="center" vertical="top" wrapText="1"/>
    </xf>
    <xf numFmtId="2" fontId="3" fillId="0" borderId="0" xfId="1" applyNumberFormat="1" applyFill="1"/>
    <xf numFmtId="4" fontId="10" fillId="0" borderId="8" xfId="1" applyNumberFormat="1" applyFont="1" applyFill="1" applyBorder="1" applyAlignment="1">
      <alignment vertical="top" wrapText="1"/>
    </xf>
    <xf numFmtId="4" fontId="5" fillId="0" borderId="8" xfId="1" applyNumberFormat="1" applyFont="1" applyFill="1" applyBorder="1" applyAlignment="1">
      <alignment horizontal="right" vertical="top" wrapText="1"/>
    </xf>
    <xf numFmtId="4" fontId="3" fillId="0" borderId="0" xfId="1" applyNumberFormat="1" applyFill="1"/>
    <xf numFmtId="4" fontId="10" fillId="2" borderId="3" xfId="1" applyNumberFormat="1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horizontal="right" vertical="top" wrapText="1"/>
    </xf>
    <xf numFmtId="0" fontId="12" fillId="0" borderId="2" xfId="1" applyFont="1" applyFill="1" applyBorder="1" applyAlignment="1">
      <alignment horizontal="center" vertical="top" wrapText="1"/>
    </xf>
    <xf numFmtId="0" fontId="12" fillId="0" borderId="8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17" fillId="0" borderId="0" xfId="1" applyFont="1" applyFill="1" applyBorder="1"/>
    <xf numFmtId="0" fontId="9" fillId="0" borderId="0" xfId="1" applyFont="1" applyFill="1" applyAlignment="1">
      <alignment horizontal="center"/>
    </xf>
    <xf numFmtId="0" fontId="17" fillId="0" borderId="3" xfId="1" applyFont="1" applyFill="1" applyBorder="1"/>
    <xf numFmtId="0" fontId="17" fillId="0" borderId="4" xfId="1" applyFont="1" applyFill="1" applyBorder="1"/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17" fillId="0" borderId="0" xfId="1" applyFont="1" applyFill="1"/>
    <xf numFmtId="4" fontId="4" fillId="4" borderId="5" xfId="1" applyNumberFormat="1" applyFont="1" applyFill="1" applyBorder="1" applyAlignment="1">
      <alignment horizontal="center" vertical="top" wrapText="1"/>
    </xf>
    <xf numFmtId="0" fontId="3" fillId="4" borderId="4" xfId="1" applyFill="1" applyBorder="1" applyAlignment="1">
      <alignment horizontal="center" vertical="top" wrapText="1"/>
    </xf>
    <xf numFmtId="0" fontId="3" fillId="4" borderId="3" xfId="1" applyFill="1" applyBorder="1" applyAlignment="1">
      <alignment horizontal="center" vertical="top" wrapText="1"/>
    </xf>
    <xf numFmtId="0" fontId="15" fillId="0" borderId="0" xfId="1" applyFont="1" applyFill="1" applyBorder="1" applyAlignment="1">
      <alignment horizontal="center"/>
    </xf>
    <xf numFmtId="4" fontId="4" fillId="0" borderId="5" xfId="1" applyNumberFormat="1" applyFont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0" fontId="3" fillId="0" borderId="3" xfId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9" fillId="0" borderId="12" xfId="1" applyFont="1" applyFill="1" applyBorder="1" applyAlignment="1">
      <alignment horizontal="center" vertical="top" wrapText="1"/>
    </xf>
    <xf numFmtId="0" fontId="15" fillId="0" borderId="13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C15" zoomScaleNormal="100" workbookViewId="0">
      <selection activeCell="C23" sqref="C23:I23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27.7109375" style="9" customWidth="1"/>
    <col min="4" max="4" width="13" style="9" customWidth="1"/>
    <col min="5" max="5" width="11.85546875" style="9" customWidth="1"/>
    <col min="6" max="6" width="13.28515625" style="9" customWidth="1"/>
    <col min="7" max="7" width="11.85546875" style="9" customWidth="1"/>
    <col min="8" max="8" width="13" style="9" customWidth="1"/>
    <col min="9" max="9" width="24.28515625" style="9" customWidth="1"/>
    <col min="10" max="10" width="10.140625" style="8" hidden="1" customWidth="1"/>
    <col min="11" max="11" width="10.5703125" style="8" hidden="1" customWidth="1"/>
    <col min="12" max="12" width="0" style="8" hidden="1" customWidth="1"/>
    <col min="13" max="16384" width="9.140625" style="8"/>
  </cols>
  <sheetData>
    <row r="1" spans="3:9" ht="12.75" hidden="1" customHeight="1" x14ac:dyDescent="0.2">
      <c r="C1" s="51"/>
      <c r="D1" s="51"/>
      <c r="E1" s="51"/>
      <c r="F1" s="51"/>
      <c r="G1" s="51"/>
      <c r="H1" s="51"/>
      <c r="I1" s="51"/>
    </row>
    <row r="2" spans="3:9" ht="13.5" hidden="1" customHeight="1" thickBot="1" x14ac:dyDescent="0.25">
      <c r="C2" s="51"/>
      <c r="D2" s="51"/>
      <c r="E2" s="51" t="s">
        <v>73</v>
      </c>
      <c r="F2" s="51"/>
      <c r="G2" s="51"/>
      <c r="H2" s="51"/>
      <c r="I2" s="51"/>
    </row>
    <row r="3" spans="3:9" ht="13.5" hidden="1" customHeight="1" thickBot="1" x14ac:dyDescent="0.25">
      <c r="C3" s="50"/>
      <c r="D3" s="49"/>
      <c r="E3" s="48"/>
      <c r="F3" s="48"/>
      <c r="G3" s="48"/>
      <c r="H3" s="48"/>
      <c r="I3" s="47"/>
    </row>
    <row r="4" spans="3:9" ht="12.75" hidden="1" customHeight="1" x14ac:dyDescent="0.2">
      <c r="C4" s="46"/>
      <c r="D4" s="46"/>
      <c r="E4" s="45"/>
      <c r="F4" s="45"/>
      <c r="G4" s="45"/>
      <c r="H4" s="45"/>
      <c r="I4" s="45"/>
    </row>
    <row r="5" spans="3:9" ht="12.75" customHeight="1" x14ac:dyDescent="0.2">
      <c r="C5" s="46"/>
      <c r="D5" s="46"/>
      <c r="E5" s="45"/>
      <c r="F5" s="45"/>
      <c r="G5" s="45"/>
      <c r="H5" s="45"/>
      <c r="I5" s="45"/>
    </row>
    <row r="6" spans="3:9" ht="12.75" customHeight="1" x14ac:dyDescent="0.2">
      <c r="C6" s="46"/>
      <c r="D6" s="46"/>
      <c r="E6" s="45"/>
      <c r="F6" s="45"/>
      <c r="G6" s="45"/>
      <c r="H6" s="45"/>
      <c r="I6" s="45"/>
    </row>
    <row r="7" spans="3:9" ht="12.75" customHeight="1" x14ac:dyDescent="0.2">
      <c r="C7" s="46"/>
      <c r="D7" s="46"/>
      <c r="E7" s="45"/>
      <c r="F7" s="45"/>
      <c r="G7" s="45"/>
      <c r="H7" s="45"/>
      <c r="I7" s="45"/>
    </row>
    <row r="8" spans="3:9" ht="12.75" customHeight="1" x14ac:dyDescent="0.2">
      <c r="C8" s="46"/>
      <c r="D8" s="46"/>
      <c r="E8" s="45"/>
      <c r="F8" s="45"/>
      <c r="G8" s="45"/>
      <c r="H8" s="45"/>
      <c r="I8" s="45"/>
    </row>
    <row r="9" spans="3:9" ht="12.75" customHeight="1" x14ac:dyDescent="0.2">
      <c r="C9" s="46"/>
      <c r="D9" s="46"/>
      <c r="E9" s="45"/>
      <c r="F9" s="45"/>
      <c r="G9" s="45"/>
      <c r="H9" s="45"/>
      <c r="I9" s="45"/>
    </row>
    <row r="10" spans="3:9" ht="12.75" customHeight="1" x14ac:dyDescent="0.2">
      <c r="C10" s="46"/>
      <c r="D10" s="46"/>
      <c r="E10" s="45"/>
      <c r="F10" s="45"/>
      <c r="G10" s="45"/>
      <c r="H10" s="45"/>
      <c r="I10" s="45"/>
    </row>
    <row r="11" spans="3:9" ht="12.75" customHeight="1" x14ac:dyDescent="0.2">
      <c r="C11" s="46"/>
      <c r="D11" s="46"/>
      <c r="E11" s="45"/>
      <c r="F11" s="45"/>
      <c r="G11" s="45"/>
      <c r="H11" s="45"/>
      <c r="I11" s="45"/>
    </row>
    <row r="12" spans="3:9" ht="12.75" customHeight="1" x14ac:dyDescent="0.2">
      <c r="C12" s="46"/>
      <c r="D12" s="46"/>
      <c r="E12" s="45"/>
      <c r="F12" s="45"/>
      <c r="G12" s="45"/>
      <c r="H12" s="45"/>
      <c r="I12" s="45"/>
    </row>
    <row r="13" spans="3:9" ht="12.75" customHeight="1" x14ac:dyDescent="0.2">
      <c r="C13" s="46"/>
      <c r="D13" s="46"/>
      <c r="E13" s="45"/>
      <c r="F13" s="45"/>
      <c r="G13" s="45"/>
      <c r="H13" s="45"/>
      <c r="I13" s="45"/>
    </row>
    <row r="14" spans="3:9" ht="12.75" customHeight="1" x14ac:dyDescent="0.2">
      <c r="C14" s="46"/>
      <c r="D14" s="46"/>
      <c r="E14" s="45"/>
      <c r="F14" s="45"/>
      <c r="G14" s="45"/>
      <c r="H14" s="45"/>
      <c r="I14" s="45"/>
    </row>
    <row r="15" spans="3:9" ht="12.75" customHeight="1" x14ac:dyDescent="0.2">
      <c r="C15" s="46"/>
      <c r="D15" s="46"/>
      <c r="E15" s="45"/>
      <c r="F15" s="45"/>
      <c r="G15" s="45"/>
      <c r="H15" s="45"/>
      <c r="I15" s="45"/>
    </row>
    <row r="16" spans="3:9" ht="12.75" customHeight="1" x14ac:dyDescent="0.2">
      <c r="C16" s="46"/>
      <c r="D16" s="46"/>
      <c r="E16" s="45"/>
      <c r="F16" s="45"/>
      <c r="G16" s="45"/>
      <c r="H16" s="45"/>
      <c r="I16" s="45"/>
    </row>
    <row r="17" spans="3:12" ht="12.75" customHeight="1" x14ac:dyDescent="0.2">
      <c r="C17" s="46"/>
      <c r="D17" s="46"/>
      <c r="E17" s="45"/>
      <c r="F17" s="45"/>
      <c r="G17" s="45"/>
      <c r="H17" s="45"/>
      <c r="I17" s="45"/>
    </row>
    <row r="18" spans="3:12" ht="12.75" customHeight="1" x14ac:dyDescent="0.2">
      <c r="C18" s="46"/>
      <c r="D18" s="46"/>
      <c r="E18" s="45"/>
      <c r="F18" s="45"/>
      <c r="G18" s="45"/>
      <c r="H18" s="45"/>
      <c r="I18" s="45"/>
    </row>
    <row r="19" spans="3:12" ht="12.75" customHeight="1" x14ac:dyDescent="0.2">
      <c r="C19" s="46"/>
      <c r="D19" s="46"/>
      <c r="E19" s="45"/>
      <c r="F19" s="45"/>
      <c r="G19" s="45"/>
      <c r="H19" s="45"/>
      <c r="I19" s="45"/>
    </row>
    <row r="20" spans="3:12" ht="12.75" customHeight="1" x14ac:dyDescent="0.2">
      <c r="C20" s="46"/>
      <c r="D20" s="46"/>
      <c r="E20" s="45"/>
      <c r="F20" s="45"/>
      <c r="G20" s="45"/>
      <c r="H20" s="45"/>
      <c r="I20" s="45"/>
    </row>
    <row r="21" spans="3:12" ht="14.25" x14ac:dyDescent="0.2">
      <c r="C21" s="65" t="s">
        <v>72</v>
      </c>
      <c r="D21" s="65"/>
      <c r="E21" s="65"/>
      <c r="F21" s="65"/>
      <c r="G21" s="65"/>
      <c r="H21" s="65"/>
      <c r="I21" s="65"/>
    </row>
    <row r="22" spans="3:12" x14ac:dyDescent="0.2">
      <c r="C22" s="55" t="s">
        <v>71</v>
      </c>
      <c r="D22" s="55"/>
      <c r="E22" s="55"/>
      <c r="F22" s="55"/>
      <c r="G22" s="55"/>
      <c r="H22" s="55"/>
      <c r="I22" s="55"/>
    </row>
    <row r="23" spans="3:12" x14ac:dyDescent="0.2">
      <c r="C23" s="55" t="s">
        <v>74</v>
      </c>
      <c r="D23" s="55"/>
      <c r="E23" s="55"/>
      <c r="F23" s="55"/>
      <c r="G23" s="55"/>
      <c r="H23" s="55"/>
      <c r="I23" s="55"/>
    </row>
    <row r="24" spans="3:12" ht="6" customHeight="1" thickBot="1" x14ac:dyDescent="0.25">
      <c r="C24" s="69"/>
      <c r="D24" s="69"/>
      <c r="E24" s="69"/>
      <c r="F24" s="69"/>
      <c r="G24" s="69"/>
      <c r="H24" s="69"/>
      <c r="I24" s="69"/>
    </row>
    <row r="25" spans="3:12" ht="59.25" customHeight="1" thickBot="1" x14ac:dyDescent="0.25">
      <c r="C25" s="41" t="s">
        <v>61</v>
      </c>
      <c r="D25" s="44" t="s">
        <v>60</v>
      </c>
      <c r="E25" s="43" t="s">
        <v>59</v>
      </c>
      <c r="F25" s="43" t="s">
        <v>58</v>
      </c>
      <c r="G25" s="43" t="s">
        <v>57</v>
      </c>
      <c r="H25" s="43" t="s">
        <v>56</v>
      </c>
      <c r="I25" s="44" t="s">
        <v>70</v>
      </c>
    </row>
    <row r="26" spans="3:12" ht="13.5" customHeight="1" thickBot="1" x14ac:dyDescent="0.25">
      <c r="C26" s="67" t="s">
        <v>69</v>
      </c>
      <c r="D26" s="66"/>
      <c r="E26" s="66"/>
      <c r="F26" s="66"/>
      <c r="G26" s="66"/>
      <c r="H26" s="66"/>
      <c r="I26" s="68"/>
    </row>
    <row r="27" spans="3:12" ht="13.5" customHeight="1" thickBot="1" x14ac:dyDescent="0.25">
      <c r="C27" s="27" t="s">
        <v>68</v>
      </c>
      <c r="D27" s="33">
        <v>1039671.0699999984</v>
      </c>
      <c r="E27" s="36">
        <v>4528859.05</v>
      </c>
      <c r="F27" s="36">
        <v>4319397.76</v>
      </c>
      <c r="G27" s="36">
        <v>4109513.77</v>
      </c>
      <c r="H27" s="36">
        <f>+D27+E27-F27</f>
        <v>1249132.3599999985</v>
      </c>
      <c r="I27" s="59" t="s">
        <v>67</v>
      </c>
      <c r="J27" s="8">
        <f>94290.57+542698.32-5725.18+144851.56+27924.3</f>
        <v>804039.56999999983</v>
      </c>
      <c r="K27" s="35">
        <f>74248.64+134942.76+26699.12+803780.55</f>
        <v>1039671.0700000001</v>
      </c>
    </row>
    <row r="28" spans="3:12" ht="13.5" customHeight="1" thickBot="1" x14ac:dyDescent="0.25">
      <c r="C28" s="27" t="s">
        <v>66</v>
      </c>
      <c r="D28" s="33">
        <v>602332.98999999976</v>
      </c>
      <c r="E28" s="30">
        <v>1462624.47</v>
      </c>
      <c r="F28" s="30">
        <v>1333074.31</v>
      </c>
      <c r="G28" s="36">
        <v>1342637.21</v>
      </c>
      <c r="H28" s="36">
        <f>+D28+E28-F28</f>
        <v>731883.14999999967</v>
      </c>
      <c r="I28" s="60"/>
      <c r="J28" s="8">
        <f>67800.8+250045.01-15251.51+167250.9+39235.62</f>
        <v>509080.81999999995</v>
      </c>
      <c r="K28" s="8">
        <f>38026.87+152512.04+54007.52+370656.26-12869.7</f>
        <v>602332.99</v>
      </c>
      <c r="L28" s="38"/>
    </row>
    <row r="29" spans="3:12" ht="13.5" customHeight="1" thickBot="1" x14ac:dyDescent="0.25">
      <c r="C29" s="27" t="s">
        <v>65</v>
      </c>
      <c r="D29" s="33">
        <v>306439.33999999997</v>
      </c>
      <c r="E29" s="30">
        <v>837205.27</v>
      </c>
      <c r="F29" s="30">
        <v>772133.1</v>
      </c>
      <c r="G29" s="36">
        <v>913946.52</v>
      </c>
      <c r="H29" s="36">
        <f>+D29+E29-F29</f>
        <v>371511.50999999989</v>
      </c>
      <c r="I29" s="60"/>
      <c r="J29" s="8">
        <f>140487.61+112944.5-3884.49+21617.39</f>
        <v>271165.01</v>
      </c>
      <c r="K29" s="38">
        <f>20953.55+167955.96-4080.66+121610.49</f>
        <v>306439.33999999997</v>
      </c>
    </row>
    <row r="30" spans="3:12" ht="13.5" customHeight="1" thickBot="1" x14ac:dyDescent="0.25">
      <c r="C30" s="27" t="s">
        <v>64</v>
      </c>
      <c r="D30" s="33">
        <v>187477.14000000019</v>
      </c>
      <c r="E30" s="30">
        <v>561610.54</v>
      </c>
      <c r="F30" s="30">
        <v>501439.13</v>
      </c>
      <c r="G30" s="36">
        <v>587858.24</v>
      </c>
      <c r="H30" s="36">
        <f>+D30+E30-F30</f>
        <v>247648.55000000016</v>
      </c>
      <c r="I30" s="60"/>
      <c r="J30" s="8">
        <f>44350.03-1963.75+4890.17+21214.37+47148.76-1226.22+47941.45</f>
        <v>162354.81</v>
      </c>
      <c r="K30" s="8">
        <f>4739.24+59163.91-1859.73+18862.8+66608.06-1414.18+41377.04</f>
        <v>187477.14</v>
      </c>
    </row>
    <row r="31" spans="3:12" ht="13.5" customHeight="1" thickBot="1" x14ac:dyDescent="0.25">
      <c r="C31" s="27" t="s">
        <v>63</v>
      </c>
      <c r="D31" s="33">
        <v>7966.9799999999959</v>
      </c>
      <c r="E31" s="30">
        <v>90524.83</v>
      </c>
      <c r="F31" s="30">
        <v>84724.26</v>
      </c>
      <c r="G31" s="36"/>
      <c r="H31" s="36">
        <f>+D31+E31-F31</f>
        <v>13767.550000000003</v>
      </c>
      <c r="I31" s="61"/>
      <c r="J31" s="8">
        <f>494.39-757.9+2997.75-321.41+5472.7-55.15+28.16+73.54+34.9</f>
        <v>7966.98</v>
      </c>
      <c r="K31" s="38">
        <f>+H31-J31</f>
        <v>5800.5700000000033</v>
      </c>
      <c r="L31" s="8">
        <f>56.52+1389.63-791.05+696.86-975.19+162.54+1897.68-74.49+83.65</f>
        <v>2446.15</v>
      </c>
    </row>
    <row r="32" spans="3:12" ht="13.5" customHeight="1" thickBot="1" x14ac:dyDescent="0.25">
      <c r="C32" s="27" t="s">
        <v>39</v>
      </c>
      <c r="D32" s="26">
        <f>SUM(D27:D31)</f>
        <v>2143887.5199999982</v>
      </c>
      <c r="E32" s="26">
        <f>SUM(E27:E31)</f>
        <v>7480824.1599999992</v>
      </c>
      <c r="F32" s="26">
        <f>SUM(F27:F31)</f>
        <v>7010768.5599999996</v>
      </c>
      <c r="G32" s="26">
        <f>SUM(G27:G31)</f>
        <v>6953955.7400000002</v>
      </c>
      <c r="H32" s="26">
        <f>SUM(H27:H31)</f>
        <v>2613943.1199999982</v>
      </c>
      <c r="I32" s="27"/>
    </row>
    <row r="33" spans="3:11" ht="13.5" customHeight="1" thickBot="1" x14ac:dyDescent="0.25">
      <c r="C33" s="66" t="s">
        <v>62</v>
      </c>
      <c r="D33" s="66"/>
      <c r="E33" s="66"/>
      <c r="F33" s="66"/>
      <c r="G33" s="66"/>
      <c r="H33" s="66"/>
      <c r="I33" s="66"/>
    </row>
    <row r="34" spans="3:11" ht="55.5" customHeight="1" thickBot="1" x14ac:dyDescent="0.25">
      <c r="C34" s="34" t="s">
        <v>61</v>
      </c>
      <c r="D34" s="44" t="s">
        <v>60</v>
      </c>
      <c r="E34" s="43" t="s">
        <v>59</v>
      </c>
      <c r="F34" s="43" t="s">
        <v>58</v>
      </c>
      <c r="G34" s="43" t="s">
        <v>57</v>
      </c>
      <c r="H34" s="43" t="s">
        <v>56</v>
      </c>
      <c r="I34" s="42" t="s">
        <v>55</v>
      </c>
    </row>
    <row r="35" spans="3:11" ht="27.75" customHeight="1" thickBot="1" x14ac:dyDescent="0.25">
      <c r="C35" s="41" t="s">
        <v>54</v>
      </c>
      <c r="D35" s="40">
        <f>575640.92-11902.94+302.24</f>
        <v>564040.22000000009</v>
      </c>
      <c r="E35" s="39">
        <v>2721780.66</v>
      </c>
      <c r="F35" s="39">
        <v>2616707.09</v>
      </c>
      <c r="G35" s="29">
        <f>+E35</f>
        <v>2721780.66</v>
      </c>
      <c r="H35" s="29">
        <f t="shared" ref="H35:H44" si="0">+D35+E35-F35</f>
        <v>669113.7900000005</v>
      </c>
      <c r="I35" s="62" t="s">
        <v>53</v>
      </c>
      <c r="J35" s="38">
        <f>431481.18-1365.09+48.9-15.44+144.07-45.52+25.14-8.35+274.43-91.11-D35</f>
        <v>-133592.01000000007</v>
      </c>
      <c r="K35" s="35">
        <f>1766.42-18.83+568806.68-4766.46+3222.55-37.4+593.89-11.78+6132.9-113.49+15.73-10.19+171.45-110.55-H35</f>
        <v>-93472.870000000461</v>
      </c>
    </row>
    <row r="36" spans="3:11" ht="14.25" customHeight="1" thickBot="1" x14ac:dyDescent="0.25">
      <c r="C36" s="27" t="s">
        <v>52</v>
      </c>
      <c r="D36" s="33">
        <v>119309.95000000007</v>
      </c>
      <c r="E36" s="36">
        <v>547977.42000000004</v>
      </c>
      <c r="F36" s="36">
        <v>527341.67000000004</v>
      </c>
      <c r="G36" s="29">
        <v>1346632.21</v>
      </c>
      <c r="H36" s="29">
        <f t="shared" si="0"/>
        <v>139945.70000000007</v>
      </c>
      <c r="I36" s="63"/>
      <c r="J36" s="38">
        <f>120304.32-994.37</f>
        <v>119309.95000000001</v>
      </c>
    </row>
    <row r="37" spans="3:11" ht="13.5" customHeight="1" thickBot="1" x14ac:dyDescent="0.25">
      <c r="C37" s="34" t="s">
        <v>51</v>
      </c>
      <c r="D37" s="37">
        <v>22123.860000000004</v>
      </c>
      <c r="E37" s="36"/>
      <c r="F37" s="36">
        <v>363.27</v>
      </c>
      <c r="G37" s="29"/>
      <c r="H37" s="29">
        <f t="shared" si="0"/>
        <v>21760.590000000004</v>
      </c>
      <c r="I37" s="32"/>
    </row>
    <row r="38" spans="3:11" ht="12.75" customHeight="1" thickBot="1" x14ac:dyDescent="0.25">
      <c r="C38" s="27" t="s">
        <v>50</v>
      </c>
      <c r="D38" s="33">
        <v>74506.120000000112</v>
      </c>
      <c r="E38" s="36">
        <v>313992.65000000002</v>
      </c>
      <c r="F38" s="36">
        <v>302666.59000000003</v>
      </c>
      <c r="G38" s="29">
        <f>+E38</f>
        <v>313992.65000000002</v>
      </c>
      <c r="H38" s="29">
        <f t="shared" si="0"/>
        <v>85832.180000000109</v>
      </c>
      <c r="I38" s="32" t="s">
        <v>49</v>
      </c>
      <c r="J38" s="8">
        <f>75056.02-549.9</f>
        <v>74506.12000000001</v>
      </c>
    </row>
    <row r="39" spans="3:11" ht="26.25" customHeight="1" thickBot="1" x14ac:dyDescent="0.25">
      <c r="C39" s="27" t="s">
        <v>48</v>
      </c>
      <c r="D39" s="33">
        <v>120883.00999999989</v>
      </c>
      <c r="E39" s="36">
        <v>596292.61</v>
      </c>
      <c r="F39" s="36">
        <v>573238.49</v>
      </c>
      <c r="G39" s="29">
        <v>476289.95</v>
      </c>
      <c r="H39" s="29">
        <f t="shared" si="0"/>
        <v>143937.12999999989</v>
      </c>
      <c r="I39" s="28" t="s">
        <v>47</v>
      </c>
      <c r="J39" s="8">
        <f>39553.86+51735.12-291.02</f>
        <v>90997.96</v>
      </c>
      <c r="K39" s="35">
        <f>34092.13+26331.11+61504.04-1044.27</f>
        <v>120883.01</v>
      </c>
    </row>
    <row r="40" spans="3:11" ht="30" customHeight="1" thickBot="1" x14ac:dyDescent="0.25">
      <c r="C40" s="27" t="s">
        <v>46</v>
      </c>
      <c r="D40" s="33">
        <v>6514.1200000000063</v>
      </c>
      <c r="E40" s="30">
        <v>31701.74</v>
      </c>
      <c r="F40" s="30">
        <v>30707.89</v>
      </c>
      <c r="G40" s="29">
        <f>+E40</f>
        <v>31701.74</v>
      </c>
      <c r="H40" s="29">
        <f t="shared" si="0"/>
        <v>7507.9700000000084</v>
      </c>
      <c r="I40" s="28" t="s">
        <v>45</v>
      </c>
      <c r="J40" s="8">
        <f>6569.63-55.51</f>
        <v>6514.12</v>
      </c>
    </row>
    <row r="41" spans="3:11" ht="13.5" customHeight="1" thickBot="1" x14ac:dyDescent="0.25">
      <c r="C41" s="34" t="s">
        <v>44</v>
      </c>
      <c r="D41" s="33">
        <v>97681.299999999988</v>
      </c>
      <c r="E41" s="30">
        <v>370208.57</v>
      </c>
      <c r="F41" s="30">
        <v>347289.69</v>
      </c>
      <c r="G41" s="29">
        <f>+E41</f>
        <v>370208.57</v>
      </c>
      <c r="H41" s="29">
        <f t="shared" si="0"/>
        <v>120600.18</v>
      </c>
      <c r="I41" s="32"/>
      <c r="J41" s="35">
        <f>98116.53-435.23</f>
        <v>97681.3</v>
      </c>
    </row>
    <row r="42" spans="3:11" ht="13.5" customHeight="1" thickBot="1" x14ac:dyDescent="0.25">
      <c r="C42" s="34" t="s">
        <v>43</v>
      </c>
      <c r="D42" s="33">
        <v>57132.530000000028</v>
      </c>
      <c r="E42" s="30">
        <v>291690.15000000002</v>
      </c>
      <c r="F42" s="30">
        <v>198233.63</v>
      </c>
      <c r="G42" s="29">
        <f>+E42</f>
        <v>291690.15000000002</v>
      </c>
      <c r="H42" s="29">
        <f t="shared" si="0"/>
        <v>150589.05000000005</v>
      </c>
      <c r="I42" s="32"/>
      <c r="J42" s="8">
        <f>10613.14+5133.11</f>
        <v>15746.25</v>
      </c>
      <c r="K42" s="8">
        <f>41055.87-2651.7+20044.21-1315.85</f>
        <v>57132.530000000006</v>
      </c>
    </row>
    <row r="43" spans="3:11" ht="13.5" customHeight="1" thickBot="1" x14ac:dyDescent="0.25">
      <c r="C43" s="34" t="s">
        <v>42</v>
      </c>
      <c r="D43" s="33">
        <f>11902.94-302.24</f>
        <v>11600.7</v>
      </c>
      <c r="E43" s="30">
        <v>136100.01999999999</v>
      </c>
      <c r="F43" s="30">
        <v>126200.39</v>
      </c>
      <c r="G43" s="29">
        <f>+E43</f>
        <v>136100.01999999999</v>
      </c>
      <c r="H43" s="29">
        <f t="shared" si="0"/>
        <v>21500.33</v>
      </c>
      <c r="I43" s="32"/>
    </row>
    <row r="44" spans="3:11" ht="13.5" customHeight="1" thickBot="1" x14ac:dyDescent="0.25">
      <c r="C44" s="27" t="s">
        <v>41</v>
      </c>
      <c r="D44" s="31">
        <v>25371.15999999996</v>
      </c>
      <c r="E44" s="30">
        <v>128321.11</v>
      </c>
      <c r="F44" s="30">
        <v>123508.3</v>
      </c>
      <c r="G44" s="29">
        <f>+E44</f>
        <v>128321.11</v>
      </c>
      <c r="H44" s="29">
        <f t="shared" si="0"/>
        <v>30183.969999999958</v>
      </c>
      <c r="I44" s="28" t="s">
        <v>40</v>
      </c>
      <c r="J44" s="8">
        <f>25595.9-224.74</f>
        <v>25371.16</v>
      </c>
    </row>
    <row r="45" spans="3:11" s="24" customFormat="1" ht="13.5" customHeight="1" thickBot="1" x14ac:dyDescent="0.25">
      <c r="C45" s="27" t="s">
        <v>39</v>
      </c>
      <c r="D45" s="26">
        <f>SUM(D35:D44)</f>
        <v>1099162.97</v>
      </c>
      <c r="E45" s="26">
        <f>SUM(E35:E44)</f>
        <v>5138064.9300000006</v>
      </c>
      <c r="F45" s="26">
        <f>SUM(F35:F44)</f>
        <v>4846257.0099999988</v>
      </c>
      <c r="G45" s="26">
        <f>SUM(G35:G44)</f>
        <v>5816717.0600000015</v>
      </c>
      <c r="H45" s="26">
        <f>SUM(H35:H44)</f>
        <v>1390970.8900000006</v>
      </c>
      <c r="I45" s="25"/>
    </row>
    <row r="46" spans="3:11" ht="13.5" customHeight="1" thickBot="1" x14ac:dyDescent="0.25">
      <c r="C46" s="64" t="s">
        <v>38</v>
      </c>
      <c r="D46" s="64"/>
      <c r="E46" s="64"/>
      <c r="F46" s="64"/>
      <c r="G46" s="64"/>
      <c r="H46" s="64"/>
      <c r="I46" s="64"/>
    </row>
    <row r="47" spans="3:11" ht="45.75" customHeight="1" thickBot="1" x14ac:dyDescent="0.25">
      <c r="C47" s="23" t="s">
        <v>37</v>
      </c>
      <c r="D47" s="56" t="s">
        <v>36</v>
      </c>
      <c r="E47" s="57"/>
      <c r="F47" s="57"/>
      <c r="G47" s="57"/>
      <c r="H47" s="58"/>
      <c r="I47" s="22" t="s">
        <v>35</v>
      </c>
    </row>
    <row r="48" spans="3:11" ht="17.25" customHeight="1" thickBot="1" x14ac:dyDescent="0.25">
      <c r="C48" s="18" t="s">
        <v>34</v>
      </c>
      <c r="D48" s="52" t="s">
        <v>33</v>
      </c>
      <c r="E48" s="53"/>
      <c r="F48" s="53"/>
      <c r="G48" s="53"/>
      <c r="H48" s="54"/>
      <c r="I48" s="21" t="s">
        <v>32</v>
      </c>
    </row>
    <row r="49" spans="3:9" s="16" customFormat="1" ht="27" customHeight="1" thickBot="1" x14ac:dyDescent="0.25">
      <c r="C49" s="20" t="s">
        <v>30</v>
      </c>
      <c r="D49" s="52" t="s">
        <v>31</v>
      </c>
      <c r="E49" s="53"/>
      <c r="F49" s="53"/>
      <c r="G49" s="53"/>
      <c r="H49" s="54"/>
      <c r="I49" s="19" t="s">
        <v>30</v>
      </c>
    </row>
    <row r="50" spans="3:9" s="16" customFormat="1" ht="29.25" hidden="1" customHeight="1" thickBot="1" x14ac:dyDescent="0.25">
      <c r="C50" s="18"/>
      <c r="D50" s="52"/>
      <c r="E50" s="53"/>
      <c r="F50" s="53"/>
      <c r="G50" s="53"/>
      <c r="H50" s="54"/>
      <c r="I50" s="17"/>
    </row>
    <row r="51" spans="3:9" ht="18.75" customHeight="1" x14ac:dyDescent="0.3">
      <c r="C51" s="15" t="s">
        <v>29</v>
      </c>
      <c r="D51" s="15"/>
      <c r="E51" s="15"/>
      <c r="F51" s="15"/>
      <c r="G51" s="15"/>
      <c r="H51" s="14">
        <f>+H32+H45</f>
        <v>4004914.0099999988</v>
      </c>
    </row>
    <row r="52" spans="3:9" ht="12" hidden="1" customHeight="1" x14ac:dyDescent="0.25">
      <c r="C52" s="13" t="s">
        <v>28</v>
      </c>
      <c r="D52" s="13"/>
      <c r="F52" s="12"/>
      <c r="G52" s="12"/>
      <c r="H52" s="12"/>
    </row>
    <row r="53" spans="3:9" ht="12.75" customHeight="1" x14ac:dyDescent="0.2">
      <c r="C53" s="11" t="s">
        <v>27</v>
      </c>
    </row>
    <row r="55" spans="3:9" x14ac:dyDescent="0.2">
      <c r="D55" s="10"/>
      <c r="E55" s="10"/>
      <c r="F55" s="10"/>
      <c r="G55" s="10"/>
      <c r="H55" s="10"/>
    </row>
    <row r="56" spans="3:9" x14ac:dyDescent="0.2">
      <c r="D56" s="10"/>
      <c r="E56" s="10"/>
      <c r="F56" s="10"/>
    </row>
    <row r="57" spans="3:9" x14ac:dyDescent="0.2">
      <c r="D57" s="10"/>
      <c r="E57" s="10"/>
      <c r="F57" s="10"/>
      <c r="G57" s="10"/>
      <c r="H57" s="10"/>
    </row>
    <row r="58" spans="3:9" x14ac:dyDescent="0.2">
      <c r="H58" s="10"/>
    </row>
  </sheetData>
  <mergeCells count="13">
    <mergeCell ref="C21:I21"/>
    <mergeCell ref="C22:I22"/>
    <mergeCell ref="C33:I33"/>
    <mergeCell ref="C26:I26"/>
    <mergeCell ref="C24:I24"/>
    <mergeCell ref="D50:H50"/>
    <mergeCell ref="C23:I23"/>
    <mergeCell ref="D47:H47"/>
    <mergeCell ref="I27:I31"/>
    <mergeCell ref="D49:H49"/>
    <mergeCell ref="I35:I36"/>
    <mergeCell ref="C46:I46"/>
    <mergeCell ref="D48:H4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2"/>
  <sheetViews>
    <sheetView topLeftCell="A22" zoomScaleNormal="100" zoomScaleSheetLayoutView="120" workbookViewId="0">
      <selection activeCell="G41" sqref="G41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9" width="15.140625" customWidth="1"/>
  </cols>
  <sheetData>
    <row r="13" spans="1:9" x14ac:dyDescent="0.25">
      <c r="A13" s="70" t="s">
        <v>26</v>
      </c>
      <c r="B13" s="70"/>
      <c r="C13" s="70"/>
      <c r="D13" s="70"/>
      <c r="E13" s="70"/>
      <c r="F13" s="70"/>
      <c r="G13" s="70"/>
      <c r="H13" s="70"/>
      <c r="I13" s="70"/>
    </row>
    <row r="14" spans="1:9" x14ac:dyDescent="0.25">
      <c r="A14" s="70" t="s">
        <v>25</v>
      </c>
      <c r="B14" s="70"/>
      <c r="C14" s="70"/>
      <c r="D14" s="70"/>
      <c r="E14" s="70"/>
      <c r="F14" s="70"/>
      <c r="G14" s="70"/>
      <c r="H14" s="70"/>
      <c r="I14" s="70"/>
    </row>
    <row r="15" spans="1:9" x14ac:dyDescent="0.25">
      <c r="A15" s="70" t="s">
        <v>24</v>
      </c>
      <c r="B15" s="70"/>
      <c r="C15" s="70"/>
      <c r="D15" s="70"/>
      <c r="E15" s="70"/>
      <c r="F15" s="70"/>
      <c r="G15" s="70"/>
      <c r="H15" s="70"/>
      <c r="I15" s="70"/>
    </row>
    <row r="16" spans="1:9" ht="60" x14ac:dyDescent="0.25">
      <c r="A16" s="6" t="s">
        <v>23</v>
      </c>
      <c r="B16" s="6" t="s">
        <v>22</v>
      </c>
      <c r="C16" s="6" t="s">
        <v>21</v>
      </c>
      <c r="D16" s="6" t="s">
        <v>20</v>
      </c>
      <c r="E16" s="6" t="s">
        <v>19</v>
      </c>
      <c r="F16" s="7" t="s">
        <v>18</v>
      </c>
      <c r="G16" s="7" t="s">
        <v>17</v>
      </c>
      <c r="H16" s="6" t="s">
        <v>16</v>
      </c>
      <c r="I16" s="6" t="s">
        <v>15</v>
      </c>
    </row>
    <row r="17" spans="1:9" x14ac:dyDescent="0.25">
      <c r="A17" s="5" t="s">
        <v>14</v>
      </c>
      <c r="B17" s="4">
        <v>679.51259000000005</v>
      </c>
      <c r="C17" s="3"/>
      <c r="D17" s="3">
        <v>547.97742000000005</v>
      </c>
      <c r="E17" s="3">
        <v>527.34167000000002</v>
      </c>
      <c r="F17" s="3">
        <f>(12925+43964.71)/1000</f>
        <v>56.889710000000001</v>
      </c>
      <c r="G17" s="3">
        <v>1346.63221</v>
      </c>
      <c r="H17" s="3">
        <v>139.94569999999999</v>
      </c>
      <c r="I17" s="3">
        <f>B17+D17+F17-G17</f>
        <v>-62.25249000000008</v>
      </c>
    </row>
    <row r="19" spans="1:9" x14ac:dyDescent="0.25">
      <c r="A19" t="s">
        <v>13</v>
      </c>
    </row>
    <row r="20" spans="1:9" x14ac:dyDescent="0.25">
      <c r="A20" s="2" t="s">
        <v>12</v>
      </c>
    </row>
    <row r="21" spans="1:9" x14ac:dyDescent="0.25">
      <c r="A21" t="s">
        <v>11</v>
      </c>
    </row>
    <row r="22" spans="1:9" x14ac:dyDescent="0.25">
      <c r="A22" t="s">
        <v>10</v>
      </c>
    </row>
    <row r="23" spans="1:9" x14ac:dyDescent="0.25">
      <c r="A23" t="s">
        <v>9</v>
      </c>
    </row>
    <row r="24" spans="1:9" x14ac:dyDescent="0.25">
      <c r="A24" t="s">
        <v>8</v>
      </c>
    </row>
    <row r="25" spans="1:9" x14ac:dyDescent="0.25">
      <c r="A25" t="s">
        <v>7</v>
      </c>
    </row>
    <row r="26" spans="1:9" x14ac:dyDescent="0.25">
      <c r="A26" s="1" t="s">
        <v>6</v>
      </c>
      <c r="B26" s="1"/>
    </row>
    <row r="27" spans="1:9" x14ac:dyDescent="0.25">
      <c r="A27" s="1" t="s">
        <v>5</v>
      </c>
    </row>
    <row r="28" spans="1:9" x14ac:dyDescent="0.25">
      <c r="A28" t="s">
        <v>4</v>
      </c>
    </row>
    <row r="29" spans="1:9" x14ac:dyDescent="0.25">
      <c r="A29" t="s">
        <v>3</v>
      </c>
    </row>
    <row r="30" spans="1:9" x14ac:dyDescent="0.25">
      <c r="A30" t="s">
        <v>2</v>
      </c>
    </row>
    <row r="31" spans="1:9" x14ac:dyDescent="0.25">
      <c r="A31" t="s">
        <v>1</v>
      </c>
    </row>
    <row r="32" spans="1:9" x14ac:dyDescent="0.25">
      <c r="A32" t="s">
        <v>0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 3 (2)</vt:lpstr>
      <vt:lpstr>Молодцова 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2018-04-02T10:13:57Z</dcterms:created>
  <dcterms:modified xsi:type="dcterms:W3CDTF">2018-04-03T12:28:37Z</dcterms:modified>
</cp:coreProperties>
</file>