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Сосновая1" sheetId="2" r:id="rId1"/>
    <sheet name="сосновая 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K28" i="2"/>
  <c r="H29" i="2"/>
  <c r="K29" i="2"/>
  <c r="H30" i="2"/>
  <c r="K30" i="2"/>
  <c r="H31" i="2"/>
  <c r="K31" i="2"/>
  <c r="H32" i="2"/>
  <c r="K32" i="2"/>
  <c r="D33" i="2"/>
  <c r="E33" i="2"/>
  <c r="F33" i="2"/>
  <c r="G33" i="2"/>
  <c r="H33" i="2"/>
  <c r="D36" i="2"/>
  <c r="J36" i="2" s="1"/>
  <c r="G36" i="2"/>
  <c r="H36" i="2"/>
  <c r="K36" i="2"/>
  <c r="H37" i="2"/>
  <c r="J37" i="2"/>
  <c r="H38" i="2"/>
  <c r="H39" i="2"/>
  <c r="H40" i="2"/>
  <c r="J40" i="2"/>
  <c r="K40" i="2"/>
  <c r="G41" i="2"/>
  <c r="G46" i="2" s="1"/>
  <c r="H41" i="2"/>
  <c r="J41" i="2"/>
  <c r="G42" i="2"/>
  <c r="H42" i="2"/>
  <c r="J42" i="2"/>
  <c r="G43" i="2"/>
  <c r="H43" i="2"/>
  <c r="J43" i="2"/>
  <c r="K43" i="2"/>
  <c r="D44" i="2"/>
  <c r="G44" i="2"/>
  <c r="H44" i="2"/>
  <c r="G45" i="2"/>
  <c r="H45" i="2"/>
  <c r="J45" i="2"/>
  <c r="D46" i="2"/>
  <c r="E46" i="2"/>
  <c r="F46" i="2"/>
  <c r="H46" i="2"/>
  <c r="H51" i="2" s="1"/>
  <c r="F17" i="1"/>
  <c r="I17" i="1" s="1"/>
</calcChain>
</file>

<file path=xl/sharedStrings.xml><?xml version="1.0" encoding="utf-8"?>
<sst xmlns="http://schemas.openxmlformats.org/spreadsheetml/2006/main" count="76" uniqueCount="67">
  <si>
    <t>изготовление и установка откидного пандуса - 13.01 т.р.</t>
  </si>
  <si>
    <t>герметизация стыков стеновых панелей - 33.75 т.р.</t>
  </si>
  <si>
    <t>ГВС -промывка - 3.71 т.р.</t>
  </si>
  <si>
    <t>прочее - 0,02 т.р.</t>
  </si>
  <si>
    <t>утепление подвальных окон - 0.16 т.р.</t>
  </si>
  <si>
    <t>ремонт силового предохранительного шкафа - 0.06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</si>
  <si>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50</t>
    </r>
    <r>
      <rPr>
        <b/>
        <sz val="11"/>
        <color indexed="8"/>
        <rFont val="Calibri"/>
        <family val="2"/>
        <charset val="204"/>
      </rPr>
      <t xml:space="preserve">,71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</si>
  <si>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</si>
  <si>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</si>
  <si>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</si>
  <si>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</si>
  <si>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</si>
  <si>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</si>
  <si>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</si>
  <si>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</si>
  <si>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</si>
  <si>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</si>
  <si>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 по ул. Сосновая с 01.01.2017.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</si>
  <si>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</si>
  <si>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</si>
  <si>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</si>
  <si>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</si>
  <si>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</si>
  <si>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ИП Гулякова Е.Г.</t>
  </si>
  <si>
    <t xml:space="preserve">Поступило от ИП Гулякова Е.Г. за управление и содержание общедомового имущества 5629,80 руб. </t>
  </si>
  <si>
    <t>ООО "Сантех сервис"</t>
  </si>
  <si>
    <t xml:space="preserve">Поступило от ООО "Сантех сервис" за управление и содержание общедомового имущества 28107,25 руб. </t>
  </si>
  <si>
    <t>ЦИТ "Домашние сети",  ООО "Перспектива", ООО "ГМК"</t>
  </si>
  <si>
    <t>Поступило от ЦИТ "Домашние сети" за размещение интернет оборудования 1080,00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</si>
  <si>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</si>
  <si>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</si>
  <si>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</si>
  <si>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</si>
  <si>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</si>
  <si>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</si>
  <si>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</si>
  <si>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</si>
  <si>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</si>
  <si>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</si>
  <si>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</si>
  <si>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</si>
  <si>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</si>
  <si>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</si>
  <si>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</si>
  <si>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</si>
  <si>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Н/2009-84 от 01.05.2009г.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</si>
  <si>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</si>
  <si>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</si>
  <si>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</si>
  <si>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</si>
  <si>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</si>
  <si>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</si>
  <si>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</si>
  <si>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</si>
  <si>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</si>
  <si>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</si>
  <si>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</si>
  <si>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</si>
  <si>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</si>
  <si>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</si>
  <si>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</si>
  <si>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</si>
  <si>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</si>
  <si>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  по ул. Сосновая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</si>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</sst>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5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0" fillId="0" borderId="0" xfId="0" applyFill="1" applyBorder="1"/>
    <xf numFmtId="0" fontId="0" fillId="0" borderId="0" xfId="0" applyFill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2" applyFill="1"/>
    <xf numFmtId="0" fontId="5" fillId="0" borderId="0" xfId="2" applyFont="1" applyFill="1"/>
    <xf numFmtId="4" fontId="5" fillId="0" borderId="0" xfId="2" applyNumberFormat="1" applyFont="1" applyFill="1"/>
    <xf numFmtId="0" fontId="6" fillId="0" borderId="0" xfId="2" applyFont="1" applyFill="1"/>
    <xf numFmtId="0" fontId="7" fillId="0" borderId="0" xfId="2" applyFont="1" applyFill="1"/>
    <xf numFmtId="4" fontId="8" fillId="0" borderId="0" xfId="2" applyNumberFormat="1" applyFont="1" applyFill="1"/>
    <xf numFmtId="0" fontId="9" fillId="0" borderId="0" xfId="2" applyFont="1" applyFill="1"/>
    <xf numFmtId="0" fontId="5" fillId="0" borderId="3" xfId="2" applyFont="1" applyFill="1" applyBorder="1" applyAlignment="1">
      <alignment horizontal="center" wrapText="1"/>
    </xf>
    <xf numFmtId="0" fontId="4" fillId="0" borderId="4" xfId="2" applyFill="1" applyBorder="1" applyAlignment="1">
      <alignment horizontal="center" vertical="top" wrapText="1"/>
    </xf>
    <xf numFmtId="0" fontId="4" fillId="0" borderId="5" xfId="2" applyFill="1" applyBorder="1" applyAlignment="1">
      <alignment horizontal="center" vertical="top" wrapText="1"/>
    </xf>
    <xf numFmtId="4" fontId="5" fillId="0" borderId="6" xfId="2" applyNumberFormat="1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center" wrapText="1"/>
    </xf>
    <xf numFmtId="0" fontId="6" fillId="0" borderId="7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top" wrapText="1"/>
    </xf>
    <xf numFmtId="0" fontId="4" fillId="0" borderId="0" xfId="2" applyFont="1" applyFill="1"/>
    <xf numFmtId="0" fontId="10" fillId="0" borderId="9" xfId="2" applyFont="1" applyFill="1" applyBorder="1" applyAlignment="1">
      <alignment horizontal="center" vertical="top" wrapText="1"/>
    </xf>
    <xf numFmtId="4" fontId="10" fillId="0" borderId="9" xfId="2" applyNumberFormat="1" applyFont="1" applyFill="1" applyBorder="1" applyAlignment="1">
      <alignment vertical="top" wrapText="1"/>
    </xf>
    <xf numFmtId="0" fontId="10" fillId="0" borderId="10" xfId="2" applyFont="1" applyFill="1" applyBorder="1" applyAlignment="1">
      <alignment horizontal="center" vertical="top" wrapText="1"/>
    </xf>
    <xf numFmtId="0" fontId="5" fillId="0" borderId="9" xfId="2" applyFont="1" applyFill="1" applyBorder="1" applyAlignment="1">
      <alignment horizontal="center" vertical="top" wrapText="1"/>
    </xf>
    <xf numFmtId="4" fontId="11" fillId="0" borderId="4" xfId="2" applyNumberFormat="1" applyFont="1" applyFill="1" applyBorder="1" applyAlignment="1">
      <alignment vertical="top" wrapText="1"/>
    </xf>
    <xf numFmtId="4" fontId="5" fillId="0" borderId="9" xfId="2" applyNumberFormat="1" applyFont="1" applyFill="1" applyBorder="1" applyAlignment="1">
      <alignment vertical="top" wrapText="1"/>
    </xf>
    <xf numFmtId="4" fontId="5" fillId="0" borderId="9" xfId="2" applyNumberFormat="1" applyFont="1" applyFill="1" applyBorder="1" applyAlignment="1">
      <alignment horizontal="right" vertical="top" wrapText="1"/>
    </xf>
    <xf numFmtId="0" fontId="12" fillId="0" borderId="9" xfId="2" applyFont="1" applyFill="1" applyBorder="1" applyAlignment="1">
      <alignment horizontal="center" vertical="top" wrapText="1"/>
    </xf>
    <xf numFmtId="0" fontId="13" fillId="0" borderId="10" xfId="2" applyFont="1" applyFill="1" applyBorder="1" applyAlignment="1">
      <alignment horizontal="center" vertical="top" wrapText="1"/>
    </xf>
    <xf numFmtId="0" fontId="5" fillId="0" borderId="9" xfId="2" applyFont="1" applyFill="1" applyBorder="1" applyAlignment="1">
      <alignment horizontal="right" vertical="top" wrapText="1"/>
    </xf>
    <xf numFmtId="4" fontId="11" fillId="0" borderId="9" xfId="2" applyNumberFormat="1" applyFont="1" applyFill="1" applyBorder="1" applyAlignment="1">
      <alignment vertical="top" wrapText="1"/>
    </xf>
    <xf numFmtId="0" fontId="6" fillId="0" borderId="9" xfId="2" applyFont="1" applyFill="1" applyBorder="1" applyAlignment="1">
      <alignment horizontal="right" vertical="top" wrapText="1"/>
    </xf>
    <xf numFmtId="4" fontId="4" fillId="0" borderId="0" xfId="2" applyNumberFormat="1" applyFill="1"/>
    <xf numFmtId="0" fontId="14" fillId="0" borderId="10" xfId="2" applyFont="1" applyFill="1" applyBorder="1" applyAlignment="1">
      <alignment horizontal="center" vertical="center" wrapText="1"/>
    </xf>
    <xf numFmtId="2" fontId="4" fillId="0" borderId="0" xfId="2" applyNumberFormat="1" applyFill="1"/>
    <xf numFmtId="0" fontId="6" fillId="0" borderId="1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right" vertical="top" wrapText="1"/>
    </xf>
    <xf numFmtId="0" fontId="13" fillId="0" borderId="3" xfId="2" applyFont="1" applyFill="1" applyBorder="1" applyAlignment="1">
      <alignment horizontal="center" vertical="top" wrapText="1"/>
    </xf>
    <xf numFmtId="0" fontId="13" fillId="0" borderId="9" xfId="2" applyFont="1" applyFill="1" applyBorder="1" applyAlignment="1">
      <alignment horizontal="center" vertical="top" wrapText="1"/>
    </xf>
    <xf numFmtId="0" fontId="15" fillId="0" borderId="4" xfId="2" applyFont="1" applyFill="1" applyBorder="1" applyAlignment="1">
      <alignment horizontal="center" vertical="top" wrapText="1"/>
    </xf>
    <xf numFmtId="0" fontId="13" fillId="0" borderId="4" xfId="2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 vertical="top" wrapText="1"/>
    </xf>
    <xf numFmtId="0" fontId="5" fillId="0" borderId="10" xfId="2" applyFont="1" applyFill="1" applyBorder="1" applyAlignment="1">
      <alignment horizontal="center" vertical="center" wrapText="1"/>
    </xf>
    <xf numFmtId="4" fontId="11" fillId="0" borderId="3" xfId="2" applyNumberFormat="1" applyFont="1" applyFill="1" applyBorder="1" applyAlignment="1">
      <alignment vertical="top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center" vertical="top" wrapText="1"/>
    </xf>
    <xf numFmtId="0" fontId="16" fillId="0" borderId="14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8" fillId="0" borderId="0" xfId="2" applyFont="1" applyFill="1" applyBorder="1"/>
    <xf numFmtId="0" fontId="10" fillId="0" borderId="0" xfId="2" applyFont="1" applyFill="1" applyAlignment="1">
      <alignment horizontal="center"/>
    </xf>
    <xf numFmtId="0" fontId="18" fillId="0" borderId="4" xfId="2" applyFont="1" applyFill="1" applyBorder="1"/>
    <xf numFmtId="0" fontId="18" fillId="0" borderId="5" xfId="2" applyFont="1" applyFill="1" applyBorder="1"/>
    <xf numFmtId="0" fontId="10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18" fillId="0" borderId="0" xfId="2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C29" zoomScaleNormal="100" zoomScaleSheetLayoutView="100" workbookViewId="0">
      <selection activeCell="I26" sqref="I26"/>
    </sheetView>
  </sheetViews>
  <sheetFormatPr defaultRowHeight="12.75" x14ac:dyDescent="0.2"/>
  <cols>
    <col min="1" max="1" width="3.42578125" style="12" hidden="1" customWidth="1"/>
    <col min="2" max="2" width="9.140625" style="12" hidden="1" customWidth="1"/>
    <col min="3" max="3" width="28.5703125" style="13" customWidth="1"/>
    <col min="4" max="4" width="13.28515625" style="13" customWidth="1"/>
    <col min="5" max="5" width="11.85546875" style="13" customWidth="1"/>
    <col min="6" max="6" width="13.28515625" style="13" customWidth="1"/>
    <col min="7" max="7" width="11.85546875" style="13" customWidth="1"/>
    <col min="8" max="8" width="13.140625" style="13" customWidth="1"/>
    <col min="9" max="9" width="26.28515625" style="13" customWidth="1"/>
    <col min="10" max="10" width="12.42578125" style="12" hidden="1" customWidth="1"/>
    <col min="11" max="11" width="9.5703125" style="12" hidden="1" customWidth="1"/>
    <col min="12" max="16384" width="9.140625" style="12"/>
  </cols>
  <sheetData>
    <row r="1" spans="3:9" ht="12.75" hidden="1" customHeight="1" x14ac:dyDescent="0.2">
      <c r="C1" s="64"/>
      <c r="D1" s="64"/>
      <c r="E1" s="64"/>
      <c r="F1" s="64"/>
      <c r="G1" s="64"/>
      <c r="H1" s="64"/>
      <c r="I1" s="64"/>
    </row>
    <row r="2" spans="3:9" ht="13.5" hidden="1" customHeight="1" thickBot="1" x14ac:dyDescent="0.25">
      <c r="C2" s="64"/>
      <c r="D2" s="64"/>
      <c r="E2" s="64" t="s">
        <v>66</v>
      </c>
      <c r="F2" s="64"/>
      <c r="G2" s="64"/>
      <c r="H2" s="64"/>
      <c r="I2" s="64"/>
    </row>
    <row r="3" spans="3:9" ht="13.5" hidden="1" customHeight="1" thickBot="1" x14ac:dyDescent="0.25">
      <c r="C3" s="63"/>
      <c r="D3" s="62"/>
      <c r="E3" s="61"/>
      <c r="F3" s="61"/>
      <c r="G3" s="61"/>
      <c r="H3" s="61"/>
      <c r="I3" s="60"/>
    </row>
    <row r="4" spans="3:9" ht="12.75" hidden="1" customHeight="1" x14ac:dyDescent="0.2">
      <c r="C4" s="59"/>
      <c r="D4" s="59"/>
      <c r="E4" s="58"/>
      <c r="F4" s="58"/>
      <c r="G4" s="58"/>
      <c r="H4" s="58"/>
      <c r="I4" s="58"/>
    </row>
    <row r="5" spans="3:9" ht="12.75" customHeight="1" x14ac:dyDescent="0.2">
      <c r="C5" s="59"/>
      <c r="D5" s="59"/>
      <c r="E5" s="58"/>
      <c r="F5" s="58"/>
      <c r="G5" s="58"/>
      <c r="H5" s="58"/>
      <c r="I5" s="58"/>
    </row>
    <row r="6" spans="3:9" ht="12.75" customHeight="1" x14ac:dyDescent="0.2">
      <c r="C6" s="59"/>
      <c r="D6" s="59"/>
      <c r="E6" s="58"/>
      <c r="F6" s="58"/>
      <c r="G6" s="58"/>
      <c r="H6" s="58"/>
      <c r="I6" s="58"/>
    </row>
    <row r="7" spans="3:9" ht="12.75" customHeight="1" x14ac:dyDescent="0.2">
      <c r="C7" s="59"/>
      <c r="D7" s="59"/>
      <c r="E7" s="58"/>
      <c r="F7" s="58"/>
      <c r="G7" s="58"/>
      <c r="H7" s="58"/>
      <c r="I7" s="58"/>
    </row>
    <row r="8" spans="3:9" ht="12.75" customHeight="1" x14ac:dyDescent="0.2">
      <c r="C8" s="59"/>
      <c r="D8" s="59"/>
      <c r="E8" s="58"/>
      <c r="F8" s="58"/>
      <c r="G8" s="58"/>
      <c r="H8" s="58"/>
      <c r="I8" s="58"/>
    </row>
    <row r="9" spans="3:9" ht="12.75" customHeight="1" x14ac:dyDescent="0.2">
      <c r="C9" s="59"/>
      <c r="D9" s="59"/>
      <c r="E9" s="58"/>
      <c r="F9" s="58"/>
      <c r="G9" s="58"/>
      <c r="H9" s="58"/>
      <c r="I9" s="58"/>
    </row>
    <row r="10" spans="3:9" ht="12.75" customHeight="1" x14ac:dyDescent="0.2">
      <c r="C10" s="59"/>
      <c r="D10" s="59"/>
      <c r="E10" s="58"/>
      <c r="F10" s="58"/>
      <c r="G10" s="58"/>
      <c r="H10" s="58"/>
      <c r="I10" s="58"/>
    </row>
    <row r="11" spans="3:9" ht="12.75" customHeight="1" x14ac:dyDescent="0.2">
      <c r="C11" s="59"/>
      <c r="D11" s="59"/>
      <c r="E11" s="58"/>
      <c r="F11" s="58"/>
      <c r="G11" s="58"/>
      <c r="H11" s="58"/>
      <c r="I11" s="58"/>
    </row>
    <row r="12" spans="3:9" ht="12.75" customHeight="1" x14ac:dyDescent="0.2">
      <c r="C12" s="59"/>
      <c r="D12" s="59"/>
      <c r="E12" s="58"/>
      <c r="F12" s="58"/>
      <c r="G12" s="58"/>
      <c r="H12" s="58"/>
      <c r="I12" s="58"/>
    </row>
    <row r="13" spans="3:9" ht="12.75" customHeight="1" x14ac:dyDescent="0.2">
      <c r="C13" s="59"/>
      <c r="D13" s="59"/>
      <c r="E13" s="58"/>
      <c r="F13" s="58"/>
      <c r="G13" s="58"/>
      <c r="H13" s="58"/>
      <c r="I13" s="58"/>
    </row>
    <row r="14" spans="3:9" ht="12.75" customHeight="1" x14ac:dyDescent="0.2">
      <c r="C14" s="59"/>
      <c r="D14" s="59"/>
      <c r="E14" s="58"/>
      <c r="F14" s="58"/>
      <c r="G14" s="58"/>
      <c r="H14" s="58"/>
      <c r="I14" s="58"/>
    </row>
    <row r="15" spans="3:9" ht="12.75" customHeight="1" x14ac:dyDescent="0.2">
      <c r="C15" s="59"/>
      <c r="D15" s="59"/>
      <c r="E15" s="58"/>
      <c r="F15" s="58"/>
      <c r="G15" s="58"/>
      <c r="H15" s="58"/>
      <c r="I15" s="58"/>
    </row>
    <row r="16" spans="3:9" ht="12.75" customHeight="1" x14ac:dyDescent="0.2">
      <c r="C16" s="59"/>
      <c r="D16" s="59"/>
      <c r="E16" s="58"/>
      <c r="F16" s="58"/>
      <c r="G16" s="58"/>
      <c r="H16" s="58"/>
      <c r="I16" s="58"/>
    </row>
    <row r="17" spans="3:11" ht="12.75" customHeight="1" x14ac:dyDescent="0.2">
      <c r="C17" s="59"/>
      <c r="D17" s="59"/>
      <c r="E17" s="58"/>
      <c r="F17" s="58"/>
      <c r="G17" s="58"/>
      <c r="H17" s="58"/>
      <c r="I17" s="58"/>
    </row>
    <row r="18" spans="3:11" ht="12.75" customHeight="1" x14ac:dyDescent="0.2">
      <c r="C18" s="59"/>
      <c r="D18" s="59"/>
      <c r="E18" s="58"/>
      <c r="F18" s="58"/>
      <c r="G18" s="58"/>
      <c r="H18" s="58"/>
      <c r="I18" s="58"/>
    </row>
    <row r="19" spans="3:11" ht="12.75" customHeight="1" x14ac:dyDescent="0.2">
      <c r="C19" s="59"/>
      <c r="D19" s="59"/>
      <c r="E19" s="58"/>
      <c r="F19" s="58"/>
      <c r="G19" s="58"/>
      <c r="H19" s="58"/>
      <c r="I19" s="58"/>
    </row>
    <row r="20" spans="3:11" ht="12.75" customHeight="1" x14ac:dyDescent="0.2">
      <c r="C20" s="59"/>
      <c r="D20" s="59"/>
      <c r="E20" s="58"/>
      <c r="F20" s="58"/>
      <c r="G20" s="58"/>
      <c r="H20" s="58"/>
      <c r="I20" s="58"/>
    </row>
    <row r="21" spans="3:11" ht="12.75" customHeight="1" x14ac:dyDescent="0.2">
      <c r="C21" s="59"/>
      <c r="D21" s="59"/>
      <c r="E21" s="58"/>
      <c r="F21" s="58"/>
      <c r="G21" s="58"/>
      <c r="H21" s="58"/>
      <c r="I21" s="58"/>
    </row>
    <row r="22" spans="3:11" ht="14.25" x14ac:dyDescent="0.2">
      <c r="C22" s="57" t="s">
        <v>65</v>
      </c>
      <c r="D22" s="57"/>
      <c r="E22" s="57"/>
      <c r="F22" s="57"/>
      <c r="G22" s="57"/>
      <c r="H22" s="57"/>
      <c r="I22" s="57"/>
    </row>
    <row r="23" spans="3:11" x14ac:dyDescent="0.2">
      <c r="C23" s="56" t="s">
        <v>64</v>
      </c>
      <c r="D23" s="56"/>
      <c r="E23" s="56"/>
      <c r="F23" s="56"/>
      <c r="G23" s="56"/>
      <c r="H23" s="56"/>
      <c r="I23" s="56"/>
    </row>
    <row r="24" spans="3:11" x14ac:dyDescent="0.2">
      <c r="C24" s="56" t="s">
        <v>63</v>
      </c>
      <c r="D24" s="56"/>
      <c r="E24" s="56"/>
      <c r="F24" s="56"/>
      <c r="G24" s="56"/>
      <c r="H24" s="56"/>
      <c r="I24" s="56"/>
    </row>
    <row r="25" spans="3:11" ht="6" customHeight="1" thickBot="1" x14ac:dyDescent="0.25">
      <c r="C25" s="55"/>
      <c r="D25" s="55"/>
      <c r="E25" s="55"/>
      <c r="F25" s="55"/>
      <c r="G25" s="55"/>
      <c r="H25" s="55"/>
      <c r="I25" s="55"/>
    </row>
    <row r="26" spans="3:11" ht="53.25" customHeight="1" thickBot="1" x14ac:dyDescent="0.25">
      <c r="C26" s="44" t="s">
        <v>53</v>
      </c>
      <c r="D26" s="47" t="s">
        <v>52</v>
      </c>
      <c r="E26" s="46" t="s">
        <v>51</v>
      </c>
      <c r="F26" s="46" t="s">
        <v>50</v>
      </c>
      <c r="G26" s="46" t="s">
        <v>49</v>
      </c>
      <c r="H26" s="46" t="s">
        <v>48</v>
      </c>
      <c r="I26" s="47" t="s">
        <v>62</v>
      </c>
    </row>
    <row r="27" spans="3:11" ht="13.5" customHeight="1" thickBot="1" x14ac:dyDescent="0.25">
      <c r="C27" s="54" t="s">
        <v>61</v>
      </c>
      <c r="D27" s="48"/>
      <c r="E27" s="48"/>
      <c r="F27" s="48"/>
      <c r="G27" s="48"/>
      <c r="H27" s="48"/>
      <c r="I27" s="53"/>
    </row>
    <row r="28" spans="3:11" ht="13.5" customHeight="1" thickBot="1" x14ac:dyDescent="0.25">
      <c r="C28" s="29" t="s">
        <v>60</v>
      </c>
      <c r="D28" s="33">
        <v>153781.9599999995</v>
      </c>
      <c r="E28" s="37">
        <v>1301097.19</v>
      </c>
      <c r="F28" s="37">
        <v>1216100.1000000001</v>
      </c>
      <c r="G28" s="37">
        <v>1184419.8899999999</v>
      </c>
      <c r="H28" s="50">
        <f>+D28+E28-F28</f>
        <v>238779.04999999935</v>
      </c>
      <c r="I28" s="52" t="s">
        <v>59</v>
      </c>
      <c r="K28" s="41">
        <f>151090.43-1325.43+3658.11+358.85</f>
        <v>153781.96</v>
      </c>
    </row>
    <row r="29" spans="3:11" ht="13.5" customHeight="1" thickBot="1" x14ac:dyDescent="0.25">
      <c r="C29" s="29" t="s">
        <v>58</v>
      </c>
      <c r="D29" s="33">
        <v>49965.139999999956</v>
      </c>
      <c r="E29" s="32">
        <v>500827.77</v>
      </c>
      <c r="F29" s="32">
        <v>362104.5</v>
      </c>
      <c r="G29" s="37">
        <v>298032.65999999997</v>
      </c>
      <c r="H29" s="50">
        <f>+D29+E29-F29</f>
        <v>188688.40999999992</v>
      </c>
      <c r="I29" s="51"/>
      <c r="K29" s="12">
        <f>51032.8-1393.1+14.7+310.74</f>
        <v>49965.14</v>
      </c>
    </row>
    <row r="30" spans="3:11" ht="13.5" customHeight="1" thickBot="1" x14ac:dyDescent="0.25">
      <c r="C30" s="29" t="s">
        <v>57</v>
      </c>
      <c r="D30" s="33">
        <v>29228.539999999921</v>
      </c>
      <c r="E30" s="32">
        <v>301672.18</v>
      </c>
      <c r="F30" s="32">
        <v>238254.09</v>
      </c>
      <c r="G30" s="37">
        <v>236671.55</v>
      </c>
      <c r="H30" s="50">
        <f>+D30+E30-F30</f>
        <v>92646.629999999917</v>
      </c>
      <c r="I30" s="51"/>
      <c r="K30" s="12">
        <f>29159.94-288.06+356.66</f>
        <v>29228.539999999997</v>
      </c>
    </row>
    <row r="31" spans="3:11" ht="13.5" customHeight="1" thickBot="1" x14ac:dyDescent="0.25">
      <c r="C31" s="29" t="s">
        <v>56</v>
      </c>
      <c r="D31" s="33">
        <v>17733.669999999955</v>
      </c>
      <c r="E31" s="32">
        <v>196879.35999999999</v>
      </c>
      <c r="F31" s="32">
        <v>147361.26</v>
      </c>
      <c r="G31" s="37">
        <v>144012.39000000001</v>
      </c>
      <c r="H31" s="50">
        <f>+D31+E31-F31</f>
        <v>67251.769999999931</v>
      </c>
      <c r="I31" s="51"/>
      <c r="K31" s="12">
        <f>131.82+10422.39-101.1+42.96+7411.2-173.6</f>
        <v>17733.669999999998</v>
      </c>
    </row>
    <row r="32" spans="3:11" ht="13.5" customHeight="1" thickBot="1" x14ac:dyDescent="0.25">
      <c r="C32" s="29" t="s">
        <v>55</v>
      </c>
      <c r="D32" s="33">
        <v>481.76000000000386</v>
      </c>
      <c r="E32" s="32">
        <v>30427.119999999999</v>
      </c>
      <c r="F32" s="32">
        <v>28057.16</v>
      </c>
      <c r="G32" s="37"/>
      <c r="H32" s="50">
        <f>+D32+E32-F32</f>
        <v>2851.7200000000048</v>
      </c>
      <c r="I32" s="49"/>
      <c r="K32" s="12">
        <f>13.23-19.03+343.09-52.68+217.87-20.72</f>
        <v>481.76</v>
      </c>
    </row>
    <row r="33" spans="3:11" ht="13.5" customHeight="1" thickBot="1" x14ac:dyDescent="0.25">
      <c r="C33" s="29" t="s">
        <v>31</v>
      </c>
      <c r="D33" s="28">
        <f>SUM(D28:D32)</f>
        <v>251191.06999999934</v>
      </c>
      <c r="E33" s="28">
        <f>SUM(E28:E32)</f>
        <v>2330903.62</v>
      </c>
      <c r="F33" s="28">
        <f>SUM(F28:F32)</f>
        <v>1991877.11</v>
      </c>
      <c r="G33" s="28">
        <f>SUM(G28:G32)</f>
        <v>1863136.4899999998</v>
      </c>
      <c r="H33" s="28">
        <f>SUM(H28:H32)</f>
        <v>590217.57999999903</v>
      </c>
      <c r="I33" s="29"/>
    </row>
    <row r="34" spans="3:11" ht="13.5" customHeight="1" thickBot="1" x14ac:dyDescent="0.25">
      <c r="C34" s="48" t="s">
        <v>54</v>
      </c>
      <c r="D34" s="48"/>
      <c r="E34" s="48"/>
      <c r="F34" s="48"/>
      <c r="G34" s="48"/>
      <c r="H34" s="48"/>
      <c r="I34" s="48"/>
    </row>
    <row r="35" spans="3:11" ht="49.5" customHeight="1" thickBot="1" x14ac:dyDescent="0.25">
      <c r="C35" s="35" t="s">
        <v>53</v>
      </c>
      <c r="D35" s="47" t="s">
        <v>52</v>
      </c>
      <c r="E35" s="46" t="s">
        <v>51</v>
      </c>
      <c r="F35" s="46" t="s">
        <v>50</v>
      </c>
      <c r="G35" s="46" t="s">
        <v>49</v>
      </c>
      <c r="H35" s="46" t="s">
        <v>48</v>
      </c>
      <c r="I35" s="45" t="s">
        <v>47</v>
      </c>
    </row>
    <row r="36" spans="3:11" ht="23.25" customHeight="1" thickBot="1" x14ac:dyDescent="0.25">
      <c r="C36" s="44" t="s">
        <v>46</v>
      </c>
      <c r="D36" s="43">
        <f>66505.2699999999-1589.7+14.06</f>
        <v>64929.629999999903</v>
      </c>
      <c r="E36" s="31">
        <v>709463.05</v>
      </c>
      <c r="F36" s="31">
        <v>673209.17</v>
      </c>
      <c r="G36" s="31">
        <f>+E36</f>
        <v>709463.05</v>
      </c>
      <c r="H36" s="31">
        <f>+D36+E36-F36</f>
        <v>101183.50999999989</v>
      </c>
      <c r="I36" s="42" t="s">
        <v>45</v>
      </c>
      <c r="J36" s="41">
        <f>32130.32-19.33+9.88-0.05+3.56-0.02-D36</f>
        <v>-32805.269999999902</v>
      </c>
      <c r="K36" s="39">
        <f>65382.79-453.16+1221.72-10.18+367.98-3.88-H36</f>
        <v>-34678.239999999903</v>
      </c>
    </row>
    <row r="37" spans="3:11" ht="14.25" customHeight="1" thickBot="1" x14ac:dyDescent="0.25">
      <c r="C37" s="29" t="s">
        <v>44</v>
      </c>
      <c r="D37" s="36">
        <v>13686.880000000034</v>
      </c>
      <c r="E37" s="37">
        <v>150079.53</v>
      </c>
      <c r="F37" s="37">
        <v>142453.43</v>
      </c>
      <c r="G37" s="31">
        <v>50706.01</v>
      </c>
      <c r="H37" s="31">
        <f>+D37+E37-F37</f>
        <v>21312.98000000004</v>
      </c>
      <c r="I37" s="40"/>
      <c r="J37" s="39">
        <f>13782.74-95.86</f>
        <v>13686.88</v>
      </c>
    </row>
    <row r="38" spans="3:11" ht="13.5" customHeight="1" thickBot="1" x14ac:dyDescent="0.25">
      <c r="C38" s="35" t="s">
        <v>43</v>
      </c>
      <c r="D38" s="38">
        <v>4561.669999999991</v>
      </c>
      <c r="E38" s="37"/>
      <c r="F38" s="37">
        <v>1462.39</v>
      </c>
      <c r="G38" s="31"/>
      <c r="H38" s="31">
        <f>+D38+E38-F38</f>
        <v>3099.2799999999907</v>
      </c>
      <c r="I38" s="27"/>
    </row>
    <row r="39" spans="3:11" ht="12.75" hidden="1" customHeight="1" thickBot="1" x14ac:dyDescent="0.25">
      <c r="C39" s="29" t="s">
        <v>42</v>
      </c>
      <c r="D39" s="36">
        <v>0</v>
      </c>
      <c r="E39" s="37"/>
      <c r="F39" s="37"/>
      <c r="G39" s="31"/>
      <c r="H39" s="31">
        <f>+D39+E39-F39</f>
        <v>0</v>
      </c>
      <c r="I39" s="34" t="s">
        <v>41</v>
      </c>
    </row>
    <row r="40" spans="3:11" ht="27" customHeight="1" thickBot="1" x14ac:dyDescent="0.25">
      <c r="C40" s="29" t="s">
        <v>40</v>
      </c>
      <c r="D40" s="36">
        <v>15227.089999999967</v>
      </c>
      <c r="E40" s="37">
        <v>163310.59</v>
      </c>
      <c r="F40" s="37">
        <v>155280.79999999999</v>
      </c>
      <c r="G40" s="31">
        <v>296693.96000000002</v>
      </c>
      <c r="H40" s="31">
        <f>+D40+E40-F40</f>
        <v>23256.879999999976</v>
      </c>
      <c r="I40" s="30" t="s">
        <v>39</v>
      </c>
      <c r="J40" s="12">
        <f>296.02+6944.9-4.34</f>
        <v>7236.58</v>
      </c>
      <c r="K40" s="12">
        <f>2266.28+12781.73-104.31+283.39</f>
        <v>15227.09</v>
      </c>
    </row>
    <row r="41" spans="3:11" ht="27" customHeight="1" thickBot="1" x14ac:dyDescent="0.25">
      <c r="C41" s="29" t="s">
        <v>38</v>
      </c>
      <c r="D41" s="36">
        <v>2411.7900000000009</v>
      </c>
      <c r="E41" s="32">
        <v>26460.15</v>
      </c>
      <c r="F41" s="32">
        <v>25263.3</v>
      </c>
      <c r="G41" s="31">
        <f>+E41</f>
        <v>26460.15</v>
      </c>
      <c r="H41" s="31">
        <f>+D41+E41-F41</f>
        <v>3608.6400000000031</v>
      </c>
      <c r="I41" s="30" t="s">
        <v>37</v>
      </c>
      <c r="J41" s="12">
        <f>2428.69-16.9</f>
        <v>2411.79</v>
      </c>
    </row>
    <row r="42" spans="3:11" ht="13.5" customHeight="1" thickBot="1" x14ac:dyDescent="0.25">
      <c r="C42" s="35" t="s">
        <v>36</v>
      </c>
      <c r="D42" s="33">
        <v>12155.26999999999</v>
      </c>
      <c r="E42" s="32">
        <v>106936.91</v>
      </c>
      <c r="F42" s="32">
        <v>93555.43</v>
      </c>
      <c r="G42" s="31">
        <f>+E42</f>
        <v>106936.91</v>
      </c>
      <c r="H42" s="31">
        <f>+D42+E42-F42</f>
        <v>25536.75</v>
      </c>
      <c r="I42" s="34"/>
      <c r="J42" s="12">
        <f>12237.13-81.86</f>
        <v>12155.269999999999</v>
      </c>
    </row>
    <row r="43" spans="3:11" ht="13.5" customHeight="1" thickBot="1" x14ac:dyDescent="0.25">
      <c r="C43" s="35" t="s">
        <v>35</v>
      </c>
      <c r="D43" s="33">
        <v>9506.2199999999939</v>
      </c>
      <c r="E43" s="32">
        <v>72040.179999999993</v>
      </c>
      <c r="F43" s="32">
        <v>41959.8</v>
      </c>
      <c r="G43" s="31">
        <f>+E43</f>
        <v>72040.179999999993</v>
      </c>
      <c r="H43" s="31">
        <f>+D43+E43-F43</f>
        <v>39586.599999999991</v>
      </c>
      <c r="I43" s="34"/>
      <c r="J43" s="12">
        <f>305.85+617.65</f>
        <v>923.5</v>
      </c>
      <c r="K43" s="12">
        <f>6488.56-134.68+3219.19-66.85</f>
        <v>9506.2199999999993</v>
      </c>
    </row>
    <row r="44" spans="3:11" ht="13.5" customHeight="1" thickBot="1" x14ac:dyDescent="0.25">
      <c r="C44" s="35" t="s">
        <v>34</v>
      </c>
      <c r="D44" s="33">
        <f>1589.7-14.06</f>
        <v>1575.64</v>
      </c>
      <c r="E44" s="32">
        <v>18441.8</v>
      </c>
      <c r="F44" s="32">
        <v>17404.89</v>
      </c>
      <c r="G44" s="31">
        <f>+E44</f>
        <v>18441.8</v>
      </c>
      <c r="H44" s="31">
        <f>+D44+E44-F44</f>
        <v>2612.5499999999993</v>
      </c>
      <c r="I44" s="34"/>
    </row>
    <row r="45" spans="3:11" ht="13.5" customHeight="1" thickBot="1" x14ac:dyDescent="0.25">
      <c r="C45" s="29" t="s">
        <v>33</v>
      </c>
      <c r="D45" s="33">
        <v>5806.5399999999936</v>
      </c>
      <c r="E45" s="32">
        <v>63669.75</v>
      </c>
      <c r="F45" s="32">
        <v>60493.7</v>
      </c>
      <c r="G45" s="31">
        <f>+E45</f>
        <v>63669.75</v>
      </c>
      <c r="H45" s="31">
        <f>+D45+E45-F45</f>
        <v>8982.5899999999965</v>
      </c>
      <c r="I45" s="30" t="s">
        <v>32</v>
      </c>
      <c r="J45" s="12">
        <f>5847.21-40.67</f>
        <v>5806.54</v>
      </c>
    </row>
    <row r="46" spans="3:11" s="26" customFormat="1" ht="13.5" customHeight="1" thickBot="1" x14ac:dyDescent="0.25">
      <c r="C46" s="29" t="s">
        <v>31</v>
      </c>
      <c r="D46" s="28">
        <f>SUM(D36:D45)</f>
        <v>129860.72999999989</v>
      </c>
      <c r="E46" s="28">
        <f>SUM(E36:E45)</f>
        <v>1310401.96</v>
      </c>
      <c r="F46" s="28">
        <f>SUM(F36:F45)</f>
        <v>1211082.9099999999</v>
      </c>
      <c r="G46" s="28">
        <f>SUM(G36:G45)</f>
        <v>1344411.8099999998</v>
      </c>
      <c r="H46" s="28">
        <f>SUM(H36:H45)</f>
        <v>229179.77999999988</v>
      </c>
      <c r="I46" s="27"/>
    </row>
    <row r="47" spans="3:11" ht="13.5" customHeight="1" thickBot="1" x14ac:dyDescent="0.25">
      <c r="C47" s="25" t="s">
        <v>30</v>
      </c>
      <c r="D47" s="25"/>
      <c r="E47" s="25"/>
      <c r="F47" s="25"/>
      <c r="G47" s="25"/>
      <c r="H47" s="25"/>
      <c r="I47" s="25"/>
    </row>
    <row r="48" spans="3:11" ht="27" customHeight="1" thickBot="1" x14ac:dyDescent="0.25">
      <c r="C48" s="23" t="s">
        <v>29</v>
      </c>
      <c r="D48" s="22" t="s">
        <v>28</v>
      </c>
      <c r="E48" s="21"/>
      <c r="F48" s="21"/>
      <c r="G48" s="21"/>
      <c r="H48" s="20"/>
      <c r="I48" s="24" t="s">
        <v>27</v>
      </c>
    </row>
    <row r="49" spans="3:9" ht="26.25" customHeight="1" thickBot="1" x14ac:dyDescent="0.25">
      <c r="C49" s="23" t="s">
        <v>25</v>
      </c>
      <c r="D49" s="22" t="s">
        <v>26</v>
      </c>
      <c r="E49" s="21"/>
      <c r="F49" s="21"/>
      <c r="G49" s="21"/>
      <c r="H49" s="20"/>
      <c r="I49" s="19" t="s">
        <v>25</v>
      </c>
    </row>
    <row r="50" spans="3:9" ht="26.25" customHeight="1" thickBot="1" x14ac:dyDescent="0.25">
      <c r="C50" s="23" t="s">
        <v>23</v>
      </c>
      <c r="D50" s="22" t="s">
        <v>24</v>
      </c>
      <c r="E50" s="21"/>
      <c r="F50" s="21"/>
      <c r="G50" s="21"/>
      <c r="H50" s="20"/>
      <c r="I50" s="19" t="s">
        <v>23</v>
      </c>
    </row>
    <row r="51" spans="3:9" ht="21" customHeight="1" x14ac:dyDescent="0.3">
      <c r="C51" s="18" t="s">
        <v>22</v>
      </c>
      <c r="D51" s="18"/>
      <c r="E51" s="18"/>
      <c r="F51" s="18"/>
      <c r="G51" s="18"/>
      <c r="H51" s="17">
        <f>+H33+H46</f>
        <v>819397.35999999894</v>
      </c>
    </row>
    <row r="52" spans="3:9" ht="15" hidden="1" x14ac:dyDescent="0.25">
      <c r="C52" s="16" t="s">
        <v>21</v>
      </c>
      <c r="D52" s="16"/>
    </row>
    <row r="53" spans="3:9" ht="12.75" customHeight="1" x14ac:dyDescent="0.2">
      <c r="C53" s="15" t="s">
        <v>20</v>
      </c>
    </row>
    <row r="55" spans="3:9" x14ac:dyDescent="0.2">
      <c r="D55" s="14"/>
      <c r="E55" s="14"/>
      <c r="F55" s="14"/>
      <c r="G55" s="14"/>
      <c r="H55" s="14"/>
    </row>
    <row r="56" spans="3:9" x14ac:dyDescent="0.2">
      <c r="D56" s="14"/>
    </row>
    <row r="57" spans="3:9" x14ac:dyDescent="0.2">
      <c r="H57" s="14"/>
    </row>
  </sheetData>
  <mergeCells count="12">
    <mergeCell ref="C22:I22"/>
    <mergeCell ref="C23:I23"/>
    <mergeCell ref="C24:I24"/>
    <mergeCell ref="C25:I25"/>
    <mergeCell ref="C27:I27"/>
    <mergeCell ref="I28:I32"/>
    <mergeCell ref="C34:I34"/>
    <mergeCell ref="D50:H50"/>
    <mergeCell ref="D48:H48"/>
    <mergeCell ref="I36:I37"/>
    <mergeCell ref="C47:I47"/>
    <mergeCell ref="D49:H4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3" zoomScaleNormal="100" zoomScaleSheetLayoutView="120" workbookViewId="0">
      <selection activeCell="G22" sqref="G22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" customWidth="1"/>
  </cols>
  <sheetData>
    <row r="13" spans="1:9" x14ac:dyDescent="0.25">
      <c r="A13" s="11" t="s">
        <v>19</v>
      </c>
      <c r="B13" s="11"/>
      <c r="C13" s="11"/>
      <c r="D13" s="11"/>
      <c r="E13" s="11"/>
      <c r="F13" s="11"/>
      <c r="G13" s="11"/>
      <c r="H13" s="11"/>
      <c r="I13" s="11"/>
    </row>
    <row r="14" spans="1:9" x14ac:dyDescent="0.25">
      <c r="A14" s="11" t="s">
        <v>18</v>
      </c>
      <c r="B14" s="11"/>
      <c r="C14" s="11"/>
      <c r="D14" s="11"/>
      <c r="E14" s="11"/>
      <c r="F14" s="11"/>
      <c r="G14" s="11"/>
      <c r="H14" s="11"/>
      <c r="I14" s="11"/>
    </row>
    <row r="15" spans="1:9" x14ac:dyDescent="0.25">
      <c r="A15" s="10" t="s">
        <v>17</v>
      </c>
      <c r="B15" s="10"/>
      <c r="C15" s="10"/>
      <c r="D15" s="10"/>
      <c r="E15" s="10"/>
      <c r="F15" s="10"/>
      <c r="G15" s="10"/>
      <c r="H15" s="10"/>
      <c r="I15" s="10"/>
    </row>
    <row r="16" spans="1:9" ht="60" x14ac:dyDescent="0.25">
      <c r="A16" s="8" t="s">
        <v>16</v>
      </c>
      <c r="B16" s="8" t="s">
        <v>15</v>
      </c>
      <c r="C16" s="8" t="s">
        <v>14</v>
      </c>
      <c r="D16" s="8" t="s">
        <v>13</v>
      </c>
      <c r="E16" s="8" t="s">
        <v>12</v>
      </c>
      <c r="F16" s="9" t="s">
        <v>11</v>
      </c>
      <c r="G16" s="9" t="s">
        <v>10</v>
      </c>
      <c r="H16" s="8" t="s">
        <v>9</v>
      </c>
      <c r="I16" s="8" t="s">
        <v>8</v>
      </c>
    </row>
    <row r="17" spans="1:9" x14ac:dyDescent="0.25">
      <c r="A17" s="7" t="s">
        <v>7</v>
      </c>
      <c r="B17" s="6">
        <v>234.66027000000003</v>
      </c>
      <c r="C17" s="6"/>
      <c r="D17" s="6">
        <v>150.07953000000001</v>
      </c>
      <c r="E17" s="6">
        <v>142.45343</v>
      </c>
      <c r="F17" s="6">
        <f>(5865+33737.05)/1000</f>
        <v>39.602050000000006</v>
      </c>
      <c r="G17" s="6">
        <v>50.706009999999999</v>
      </c>
      <c r="H17" s="6">
        <v>21.31298</v>
      </c>
      <c r="I17" s="6">
        <f>B17+D17+F17-G17</f>
        <v>373.63584000000009</v>
      </c>
    </row>
    <row r="19" spans="1:9" x14ac:dyDescent="0.25">
      <c r="A19" t="s">
        <v>6</v>
      </c>
    </row>
    <row r="20" spans="1:9" x14ac:dyDescent="0.25">
      <c r="A20" s="5" t="s">
        <v>5</v>
      </c>
    </row>
    <row r="21" spans="1:9" x14ac:dyDescent="0.25">
      <c r="A21" s="4" t="s">
        <v>4</v>
      </c>
    </row>
    <row r="22" spans="1:9" x14ac:dyDescent="0.25">
      <c r="A22" t="s">
        <v>3</v>
      </c>
    </row>
    <row r="23" spans="1:9" x14ac:dyDescent="0.25">
      <c r="A23" s="3" t="s">
        <v>2</v>
      </c>
    </row>
    <row r="24" spans="1:9" x14ac:dyDescent="0.25">
      <c r="A24" s="2" t="s">
        <v>1</v>
      </c>
    </row>
    <row r="25" spans="1:9" x14ac:dyDescent="0.25">
      <c r="A25" s="2" t="s">
        <v>0</v>
      </c>
    </row>
    <row r="26" spans="1:9" x14ac:dyDescent="0.25">
      <c r="A26" s="1"/>
    </row>
    <row r="27" spans="1:9" x14ac:dyDescent="0.25">
      <c r="A27" s="1"/>
    </row>
    <row r="28" spans="1:9" x14ac:dyDescent="0.25">
      <c r="A28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Сосновая1</vt:lpstr>
      <vt:lpstr>сосновая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2018-04-02T10:43:33Z</dcterms:created>
  <dcterms:modified xsi:type="dcterms:W3CDTF">2018-04-02T10:43:53Z</dcterms:modified>
</cp:coreProperties>
</file>