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1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6" i="1" l="1"/>
  <c r="K26" i="1"/>
  <c r="H27" i="1"/>
  <c r="K27" i="1"/>
  <c r="H28" i="1"/>
  <c r="K28" i="1"/>
  <c r="H29" i="1"/>
  <c r="K29" i="1"/>
  <c r="E30" i="1"/>
  <c r="F30" i="1"/>
  <c r="G30" i="1"/>
  <c r="H30" i="1"/>
  <c r="K30" i="1"/>
  <c r="D31" i="1"/>
  <c r="E31" i="1"/>
  <c r="F31" i="1"/>
  <c r="G31" i="1"/>
  <c r="H31" i="1"/>
  <c r="G34" i="1"/>
  <c r="H34" i="1"/>
  <c r="H44" i="1" s="1"/>
  <c r="H47" i="1" s="1"/>
  <c r="J34" i="1"/>
  <c r="K34" i="1"/>
  <c r="H35" i="1"/>
  <c r="H36" i="1"/>
  <c r="H37" i="1"/>
  <c r="H38" i="1"/>
  <c r="J38" i="1"/>
  <c r="K38" i="1"/>
  <c r="G39" i="1"/>
  <c r="H39" i="1"/>
  <c r="G40" i="1"/>
  <c r="H40" i="1"/>
  <c r="E41" i="1"/>
  <c r="F41" i="1"/>
  <c r="F44" i="1" s="1"/>
  <c r="G41" i="1"/>
  <c r="H41" i="1"/>
  <c r="J41" i="1"/>
  <c r="K41" i="1"/>
  <c r="E42" i="1"/>
  <c r="F42" i="1"/>
  <c r="G42" i="1"/>
  <c r="H42" i="1"/>
  <c r="G43" i="1"/>
  <c r="H43" i="1"/>
  <c r="D44" i="1"/>
  <c r="E44" i="1"/>
  <c r="G44" i="1"/>
  <c r="G53" i="1" s="1"/>
  <c r="H52" i="1"/>
  <c r="E53" i="1"/>
</calcChain>
</file>

<file path=xl/sharedStrings.xml><?xml version="1.0" encoding="utf-8"?>
<sst xmlns="http://schemas.openxmlformats.org/spreadsheetml/2006/main" count="67" uniqueCount="60">
  <si>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</si>
  <si>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</si>
  <si>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</si>
  <si>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</si>
  <si>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</si>
  <si>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</si>
  <si>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</si>
  <si>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</si>
  <si>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</si>
  <si>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</si>
  <si>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</si>
  <si>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</si>
  <si>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</si>
  <si>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</si>
  <si>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</si>
  <si>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</si>
  <si>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</si>
  <si>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</si>
  <si>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</si>
  <si>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</si>
  <si>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</si>
  <si>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</si>
  <si>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</si>
  <si>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Н/2009-79 от 01.05.2009г.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</si>
  <si>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</si>
  <si>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</si>
  <si>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</si>
  <si>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</si>
  <si>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</si>
  <si>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</si>
  <si>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</si>
  <si>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</si>
  <si>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</si>
  <si>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</si>
  <si>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</si>
  <si>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</si>
  <si>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</si>
  <si>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</si>
  <si>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</si>
  <si>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</si>
  <si>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</si>
  <si>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</si>
  <si>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</si>
  <si>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</si>
  <si>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</si>
  <si>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соединений на стояке ЦО в подъезде - 305.84р.</t>
  </si>
  <si>
    <r>
      <t xml:space="preserve">Затраты по статье "текущий ремонт" составили  </t>
    </r>
    <r>
      <rPr>
        <b/>
        <sz val="11"/>
        <color indexed="8"/>
        <rFont val="Calibri"/>
        <family val="2"/>
        <charset val="204"/>
      </rPr>
      <t xml:space="preserve">0.31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</si>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</sst>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5" fillId="0" borderId="0" xfId="0" applyFont="1" applyFill="1" applyBorder="1"/>
    <xf numFmtId="0" fontId="7" fillId="0" borderId="0" xfId="0" applyFont="1" applyFill="1" applyAlignment="1">
      <alignment horizontal="center"/>
    </xf>
    <xf numFmtId="0" fontId="15" fillId="0" borderId="6" xfId="0" applyFont="1" applyFill="1" applyBorder="1"/>
    <xf numFmtId="0" fontId="15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" fillId="0" borderId="0" xfId="1"/>
    <xf numFmtId="0" fontId="17" fillId="0" borderId="0" xfId="1" applyFont="1"/>
    <xf numFmtId="2" fontId="16" fillId="0" borderId="1" xfId="1" applyNumberFormat="1" applyFont="1" applyFill="1" applyBorder="1" applyAlignment="1">
      <alignment horizontal="center" vertical="center"/>
    </xf>
    <xf numFmtId="2" fontId="16" fillId="2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K53"/>
  <sheetViews>
    <sheetView topLeftCell="C24" workbookViewId="0">
      <selection activeCell="F30" sqref="F30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140625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3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44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20.25" customHeight="1" x14ac:dyDescent="0.2">
      <c r="C11" s="31"/>
      <c r="D11" s="31"/>
      <c r="E11" s="30"/>
      <c r="F11" s="30"/>
      <c r="G11" s="30"/>
      <c r="H11" s="30"/>
      <c r="I11" s="30"/>
    </row>
    <row r="12" spans="3:9" ht="20.2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2.75" customHeight="1" x14ac:dyDescent="0.2">
      <c r="C19" s="31"/>
      <c r="D19" s="31"/>
      <c r="E19" s="30"/>
      <c r="F19" s="30"/>
      <c r="G19" s="30"/>
      <c r="H19" s="30"/>
      <c r="I19" s="30"/>
    </row>
    <row r="20" spans="3:11" ht="14.25" x14ac:dyDescent="0.2">
      <c r="C20" s="38" t="s">
        <v>43</v>
      </c>
      <c r="D20" s="38"/>
      <c r="E20" s="38"/>
      <c r="F20" s="38"/>
      <c r="G20" s="38"/>
      <c r="H20" s="38"/>
      <c r="I20" s="38"/>
    </row>
    <row r="21" spans="3:11" x14ac:dyDescent="0.2">
      <c r="C21" s="39" t="s">
        <v>42</v>
      </c>
      <c r="D21" s="39"/>
      <c r="E21" s="39"/>
      <c r="F21" s="39"/>
      <c r="G21" s="39"/>
      <c r="H21" s="39"/>
      <c r="I21" s="39"/>
    </row>
    <row r="22" spans="3:11" x14ac:dyDescent="0.2">
      <c r="C22" s="39" t="s">
        <v>41</v>
      </c>
      <c r="D22" s="39"/>
      <c r="E22" s="39"/>
      <c r="F22" s="39"/>
      <c r="G22" s="39"/>
      <c r="H22" s="39"/>
      <c r="I22" s="39"/>
    </row>
    <row r="23" spans="3:11" ht="6" customHeight="1" thickBot="1" x14ac:dyDescent="0.25">
      <c r="C23" s="44"/>
      <c r="D23" s="44"/>
      <c r="E23" s="44"/>
      <c r="F23" s="44"/>
      <c r="G23" s="44"/>
      <c r="H23" s="44"/>
      <c r="I23" s="44"/>
    </row>
    <row r="24" spans="3:11" ht="52.5" customHeight="1" thickBot="1" x14ac:dyDescent="0.25">
      <c r="C24" s="24" t="s">
        <v>31</v>
      </c>
      <c r="D24" s="27" t="s">
        <v>30</v>
      </c>
      <c r="E24" s="26" t="s">
        <v>29</v>
      </c>
      <c r="F24" s="26" t="s">
        <v>28</v>
      </c>
      <c r="G24" s="26" t="s">
        <v>27</v>
      </c>
      <c r="H24" s="26" t="s">
        <v>26</v>
      </c>
      <c r="I24" s="27" t="s">
        <v>40</v>
      </c>
    </row>
    <row r="25" spans="3:11" ht="13.5" customHeight="1" thickBot="1" x14ac:dyDescent="0.25">
      <c r="C25" s="41" t="s">
        <v>39</v>
      </c>
      <c r="D25" s="42"/>
      <c r="E25" s="42"/>
      <c r="F25" s="42"/>
      <c r="G25" s="42"/>
      <c r="H25" s="42"/>
      <c r="I25" s="43"/>
    </row>
    <row r="26" spans="3:11" ht="13.5" customHeight="1" thickBot="1" x14ac:dyDescent="0.25">
      <c r="C26" s="13" t="s">
        <v>38</v>
      </c>
      <c r="D26" s="17">
        <v>57246.669999999925</v>
      </c>
      <c r="E26" s="20">
        <v>770443.75</v>
      </c>
      <c r="F26" s="20">
        <v>729567.81</v>
      </c>
      <c r="G26" s="20">
        <v>730048.54</v>
      </c>
      <c r="H26" s="20">
        <f>+D26+E26-F26</f>
        <v>98122.60999999987</v>
      </c>
      <c r="I26" s="45" t="s">
        <v>37</v>
      </c>
      <c r="K26" s="29">
        <f>102356.04+879.5+2805.82</f>
        <v>106041.36</v>
      </c>
    </row>
    <row r="27" spans="3:11" ht="13.5" customHeight="1" thickBot="1" x14ac:dyDescent="0.25">
      <c r="C27" s="13" t="s">
        <v>36</v>
      </c>
      <c r="D27" s="17">
        <v>11719.689999999973</v>
      </c>
      <c r="E27" s="16">
        <v>172302.52</v>
      </c>
      <c r="F27" s="16">
        <v>161526.46</v>
      </c>
      <c r="G27" s="20">
        <v>218460.6</v>
      </c>
      <c r="H27" s="20">
        <f>+D27+E27-F27</f>
        <v>22495.749999999971</v>
      </c>
      <c r="I27" s="46"/>
      <c r="K27" s="1">
        <f>15540.55-1097.62</f>
        <v>14442.93</v>
      </c>
    </row>
    <row r="28" spans="3:11" ht="13.5" customHeight="1" thickBot="1" x14ac:dyDescent="0.25">
      <c r="C28" s="13" t="s">
        <v>35</v>
      </c>
      <c r="D28" s="17">
        <v>6594.2799999999697</v>
      </c>
      <c r="E28" s="16">
        <v>133064.26</v>
      </c>
      <c r="F28" s="16">
        <v>122383.15</v>
      </c>
      <c r="G28" s="20">
        <v>95115.39</v>
      </c>
      <c r="H28" s="20">
        <f>+D28+E28-F28</f>
        <v>17275.389999999985</v>
      </c>
      <c r="I28" s="46"/>
      <c r="K28" s="1">
        <f>124.24+9833.38</f>
        <v>9957.619999999999</v>
      </c>
    </row>
    <row r="29" spans="3:11" ht="13.5" customHeight="1" thickBot="1" x14ac:dyDescent="0.25">
      <c r="C29" s="13" t="s">
        <v>34</v>
      </c>
      <c r="D29" s="17">
        <v>4892.4900000000198</v>
      </c>
      <c r="E29" s="16">
        <v>88423.08</v>
      </c>
      <c r="F29" s="16">
        <v>81849.64</v>
      </c>
      <c r="G29" s="20">
        <v>73783.320000000007</v>
      </c>
      <c r="H29" s="20">
        <f>+D29+E29-F29</f>
        <v>11465.930000000022</v>
      </c>
      <c r="I29" s="46"/>
      <c r="K29" s="1">
        <f>2162.03-150.92+3715.86+104.82</f>
        <v>5831.79</v>
      </c>
    </row>
    <row r="30" spans="3:11" ht="13.5" customHeight="1" thickBot="1" x14ac:dyDescent="0.25">
      <c r="C30" s="13" t="s">
        <v>33</v>
      </c>
      <c r="D30" s="17">
        <v>-38.670000000000073</v>
      </c>
      <c r="E30" s="16">
        <f>2881.26+1879.35+3274.17+3152.04</f>
        <v>11186.82</v>
      </c>
      <c r="F30" s="16">
        <f>2963.55+3177.14+1689.02+2439.06</f>
        <v>10268.77</v>
      </c>
      <c r="G30" s="20">
        <f>+E30</f>
        <v>11186.82</v>
      </c>
      <c r="H30" s="20">
        <f>+D30+E30-F30</f>
        <v>879.3799999999992</v>
      </c>
      <c r="I30" s="47"/>
      <c r="K30" s="1">
        <f>1.57+5.22-130+902.88+18.91</f>
        <v>798.57999999999993</v>
      </c>
    </row>
    <row r="31" spans="3:11" ht="13.5" customHeight="1" thickBot="1" x14ac:dyDescent="0.25">
      <c r="C31" s="13" t="s">
        <v>8</v>
      </c>
      <c r="D31" s="12">
        <f>SUM(D26:D30)</f>
        <v>80414.45999999989</v>
      </c>
      <c r="E31" s="12">
        <f>SUM(E26:E30)</f>
        <v>1175420.4300000002</v>
      </c>
      <c r="F31" s="12">
        <f>SUM(F26:F30)</f>
        <v>1105595.83</v>
      </c>
      <c r="G31" s="12">
        <f>SUM(G26:G30)</f>
        <v>1128594.6700000002</v>
      </c>
      <c r="H31" s="12">
        <f>SUM(H26:H30)</f>
        <v>150239.05999999985</v>
      </c>
      <c r="I31" s="28"/>
    </row>
    <row r="32" spans="3:11" ht="13.5" customHeight="1" thickBot="1" x14ac:dyDescent="0.25">
      <c r="C32" s="40" t="s">
        <v>32</v>
      </c>
      <c r="D32" s="40"/>
      <c r="E32" s="40"/>
      <c r="F32" s="40"/>
      <c r="G32" s="40"/>
      <c r="H32" s="40"/>
      <c r="I32" s="40"/>
    </row>
    <row r="33" spans="3:11" ht="56.25" customHeight="1" thickBot="1" x14ac:dyDescent="0.25">
      <c r="C33" s="19" t="s">
        <v>31</v>
      </c>
      <c r="D33" s="27" t="s">
        <v>30</v>
      </c>
      <c r="E33" s="26" t="s">
        <v>29</v>
      </c>
      <c r="F33" s="26" t="s">
        <v>28</v>
      </c>
      <c r="G33" s="26" t="s">
        <v>27</v>
      </c>
      <c r="H33" s="26" t="s">
        <v>26</v>
      </c>
      <c r="I33" s="25" t="s">
        <v>25</v>
      </c>
    </row>
    <row r="34" spans="3:11" ht="21" customHeight="1" thickBot="1" x14ac:dyDescent="0.25">
      <c r="C34" s="24" t="s">
        <v>24</v>
      </c>
      <c r="D34" s="23">
        <v>19786.769999999902</v>
      </c>
      <c r="E34" s="15">
        <v>461466.6</v>
      </c>
      <c r="F34" s="15">
        <v>445623.94</v>
      </c>
      <c r="G34" s="15">
        <f>+E34</f>
        <v>461466.6</v>
      </c>
      <c r="H34" s="15">
        <f t="shared" ref="H34:H43" si="0">+D34+E34-F34</f>
        <v>35629.429999999877</v>
      </c>
      <c r="I34" s="49" t="s">
        <v>23</v>
      </c>
      <c r="J34" s="22">
        <f>6.55+20.89+41771.06-D34</f>
        <v>22011.730000000098</v>
      </c>
      <c r="K34" s="22">
        <f>195.85+698.74+35275.48-H34</f>
        <v>540.64000000012311</v>
      </c>
    </row>
    <row r="35" spans="3:11" ht="14.25" customHeight="1" thickBot="1" x14ac:dyDescent="0.25">
      <c r="C35" s="13" t="s">
        <v>22</v>
      </c>
      <c r="D35" s="17">
        <v>4170.3799999999756</v>
      </c>
      <c r="E35" s="20">
        <v>97618.2</v>
      </c>
      <c r="F35" s="20">
        <v>94251.04</v>
      </c>
      <c r="G35" s="15">
        <v>305.83999999999997</v>
      </c>
      <c r="H35" s="15">
        <f t="shared" si="0"/>
        <v>7537.539999999979</v>
      </c>
      <c r="I35" s="50"/>
      <c r="J35" s="22"/>
    </row>
    <row r="36" spans="3:11" ht="13.5" customHeight="1" thickBot="1" x14ac:dyDescent="0.25">
      <c r="C36" s="19" t="s">
        <v>21</v>
      </c>
      <c r="D36" s="21">
        <v>-1.0800249583553523E-11</v>
      </c>
      <c r="E36" s="20"/>
      <c r="F36" s="20"/>
      <c r="G36" s="15"/>
      <c r="H36" s="15">
        <f t="shared" si="0"/>
        <v>-1.0800249583553523E-11</v>
      </c>
      <c r="I36" s="11"/>
    </row>
    <row r="37" spans="3:11" ht="12.75" hidden="1" customHeight="1" thickBot="1" x14ac:dyDescent="0.25">
      <c r="C37" s="13" t="s">
        <v>20</v>
      </c>
      <c r="D37" s="17">
        <v>0</v>
      </c>
      <c r="E37" s="20"/>
      <c r="F37" s="20"/>
      <c r="G37" s="15"/>
      <c r="H37" s="15">
        <f t="shared" si="0"/>
        <v>0</v>
      </c>
      <c r="I37" s="18" t="s">
        <v>19</v>
      </c>
    </row>
    <row r="38" spans="3:11" ht="24.75" customHeight="1" thickBot="1" x14ac:dyDescent="0.25">
      <c r="C38" s="13" t="s">
        <v>18</v>
      </c>
      <c r="D38" s="17">
        <v>4540.3199999999779</v>
      </c>
      <c r="E38" s="20">
        <v>106224.48</v>
      </c>
      <c r="F38" s="20">
        <v>109190.43</v>
      </c>
      <c r="G38" s="15">
        <v>162160.57999999999</v>
      </c>
      <c r="H38" s="15">
        <f t="shared" si="0"/>
        <v>1574.3699999999808</v>
      </c>
      <c r="I38" s="14" t="s">
        <v>17</v>
      </c>
      <c r="J38" s="1">
        <f>7689.41+1713.35</f>
        <v>9402.76</v>
      </c>
      <c r="K38" s="1">
        <f>456.64+6626.84+1002.65</f>
        <v>8086.13</v>
      </c>
    </row>
    <row r="39" spans="3:11" ht="27.75" customHeight="1" thickBot="1" x14ac:dyDescent="0.25">
      <c r="C39" s="13" t="s">
        <v>16</v>
      </c>
      <c r="D39" s="17">
        <v>71.809999999999491</v>
      </c>
      <c r="E39" s="16">
        <v>3765</v>
      </c>
      <c r="F39" s="16">
        <v>3545.72</v>
      </c>
      <c r="G39" s="15">
        <f>+E39</f>
        <v>3765</v>
      </c>
      <c r="H39" s="15">
        <f t="shared" si="0"/>
        <v>291.08999999999969</v>
      </c>
      <c r="I39" s="14" t="s">
        <v>15</v>
      </c>
    </row>
    <row r="40" spans="3:11" ht="13.5" customHeight="1" thickBot="1" x14ac:dyDescent="0.25">
      <c r="C40" s="19" t="s">
        <v>14</v>
      </c>
      <c r="D40" s="17">
        <v>3495.0899999999965</v>
      </c>
      <c r="E40" s="16">
        <v>57886.06</v>
      </c>
      <c r="F40" s="16">
        <v>59213.78</v>
      </c>
      <c r="G40" s="15">
        <f>+E40</f>
        <v>57886.06</v>
      </c>
      <c r="H40" s="15">
        <f t="shared" si="0"/>
        <v>2167.3699999999953</v>
      </c>
      <c r="I40" s="18"/>
    </row>
    <row r="41" spans="3:11" ht="13.5" customHeight="1" thickBot="1" x14ac:dyDescent="0.25">
      <c r="C41" s="19" t="s">
        <v>13</v>
      </c>
      <c r="D41" s="17">
        <v>2120.9099999999962</v>
      </c>
      <c r="E41" s="16">
        <f>14806.79+9647.62</f>
        <v>24454.410000000003</v>
      </c>
      <c r="F41" s="16">
        <f>16549.9+10025.42</f>
        <v>26575.32</v>
      </c>
      <c r="G41" s="15">
        <f>+E41</f>
        <v>24454.410000000003</v>
      </c>
      <c r="H41" s="15">
        <f t="shared" si="0"/>
        <v>0</v>
      </c>
      <c r="I41" s="18"/>
      <c r="J41" s="1">
        <f>428.19+864.71</f>
        <v>1292.9000000000001</v>
      </c>
      <c r="K41" s="1">
        <f>2249.1+1116.29</f>
        <v>3365.39</v>
      </c>
    </row>
    <row r="42" spans="3:11" ht="13.5" customHeight="1" thickBot="1" x14ac:dyDescent="0.25">
      <c r="C42" s="19" t="s">
        <v>12</v>
      </c>
      <c r="D42" s="17">
        <v>232.17000000000007</v>
      </c>
      <c r="E42" s="16">
        <f>5438.33+1759.66</f>
        <v>7197.99</v>
      </c>
      <c r="F42" s="16">
        <f>5285.02+1703.08</f>
        <v>6988.1</v>
      </c>
      <c r="G42" s="15">
        <f>+E42</f>
        <v>7197.99</v>
      </c>
      <c r="H42" s="15">
        <f t="shared" si="0"/>
        <v>442.05999999999949</v>
      </c>
      <c r="I42" s="18" t="s">
        <v>11</v>
      </c>
    </row>
    <row r="43" spans="3:11" ht="13.5" customHeight="1" thickBot="1" x14ac:dyDescent="0.25">
      <c r="C43" s="13" t="s">
        <v>10</v>
      </c>
      <c r="D43" s="17">
        <v>1616.6199999999953</v>
      </c>
      <c r="E43" s="16">
        <v>38994.480000000003</v>
      </c>
      <c r="F43" s="16">
        <v>37600.089999999997</v>
      </c>
      <c r="G43" s="15">
        <f>+E43</f>
        <v>38994.480000000003</v>
      </c>
      <c r="H43" s="15">
        <f t="shared" si="0"/>
        <v>3011.010000000002</v>
      </c>
      <c r="I43" s="14" t="s">
        <v>9</v>
      </c>
    </row>
    <row r="44" spans="3:11" s="10" customFormat="1" ht="13.5" customHeight="1" thickBot="1" x14ac:dyDescent="0.25">
      <c r="C44" s="13" t="s">
        <v>8</v>
      </c>
      <c r="D44" s="12">
        <f>SUM(D34:D43)</f>
        <v>36034.069999999832</v>
      </c>
      <c r="E44" s="12">
        <f>SUM(E34:E43)</f>
        <v>797607.21999999986</v>
      </c>
      <c r="F44" s="12">
        <f>SUM(F34:F43)</f>
        <v>782988.41999999981</v>
      </c>
      <c r="G44" s="12">
        <f>SUM(G34:G43)</f>
        <v>756230.96000000008</v>
      </c>
      <c r="H44" s="12">
        <f>SUM(H34:H43)</f>
        <v>50652.869999999821</v>
      </c>
      <c r="I44" s="11"/>
    </row>
    <row r="45" spans="3:11" ht="13.5" customHeight="1" thickBot="1" x14ac:dyDescent="0.25">
      <c r="C45" s="48" t="s">
        <v>7</v>
      </c>
      <c r="D45" s="48"/>
      <c r="E45" s="48"/>
      <c r="F45" s="48"/>
      <c r="G45" s="48"/>
      <c r="H45" s="48"/>
      <c r="I45" s="48"/>
    </row>
    <row r="46" spans="3:11" ht="28.5" customHeight="1" thickBot="1" x14ac:dyDescent="0.25">
      <c r="C46" s="9" t="s">
        <v>6</v>
      </c>
      <c r="D46" s="37" t="s">
        <v>5</v>
      </c>
      <c r="E46" s="37"/>
      <c r="F46" s="37"/>
      <c r="G46" s="37"/>
      <c r="H46" s="37"/>
      <c r="I46" s="8" t="s">
        <v>4</v>
      </c>
    </row>
    <row r="47" spans="3:11" ht="18" customHeight="1" x14ac:dyDescent="0.3">
      <c r="C47" s="7" t="s">
        <v>3</v>
      </c>
      <c r="D47" s="7"/>
      <c r="E47" s="7"/>
      <c r="F47" s="7"/>
      <c r="G47" s="7"/>
      <c r="H47" s="6">
        <f>+H31+H44</f>
        <v>200891.92999999967</v>
      </c>
    </row>
    <row r="48" spans="3:11" s="5" customFormat="1" hidden="1" x14ac:dyDescent="0.2">
      <c r="C48" s="2" t="s">
        <v>2</v>
      </c>
      <c r="D48" s="2"/>
      <c r="E48" s="2"/>
      <c r="F48" s="2"/>
      <c r="G48" s="2"/>
      <c r="H48" s="2"/>
      <c r="I48" s="2"/>
    </row>
    <row r="49" spans="3:8" ht="12.75" hidden="1" customHeight="1" x14ac:dyDescent="0.2">
      <c r="C49" s="4" t="s">
        <v>1</v>
      </c>
    </row>
    <row r="51" spans="3:8" x14ac:dyDescent="0.2">
      <c r="D51" s="3"/>
      <c r="E51" s="3"/>
      <c r="F51" s="3"/>
    </row>
    <row r="52" spans="3:8" hidden="1" x14ac:dyDescent="0.2">
      <c r="D52" s="3"/>
      <c r="H52" s="2">
        <f>7537.54+35629.43+2167.37+342.21+99.85+1574.37+3011.01+291.09</f>
        <v>50652.87</v>
      </c>
    </row>
    <row r="53" spans="3:8" x14ac:dyDescent="0.2">
      <c r="C53" s="2" t="s">
        <v>0</v>
      </c>
      <c r="E53" s="3">
        <f>+E44+E31+5580</f>
        <v>1978607.65</v>
      </c>
      <c r="F53" s="3"/>
      <c r="G53" s="3">
        <f>+G44+G31</f>
        <v>1884825.6300000004</v>
      </c>
      <c r="H53" s="3"/>
    </row>
  </sheetData>
  <mergeCells count="10">
    <mergeCell ref="D46:H46"/>
    <mergeCell ref="C20:I20"/>
    <mergeCell ref="C21:I21"/>
    <mergeCell ref="C32:I32"/>
    <mergeCell ref="C25:I25"/>
    <mergeCell ref="C23:I23"/>
    <mergeCell ref="C22:I22"/>
    <mergeCell ref="I26:I30"/>
    <mergeCell ref="C45:I45"/>
    <mergeCell ref="I34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1"/>
  <sheetViews>
    <sheetView tabSelected="1" topLeftCell="A11" zoomScaleNormal="100" zoomScaleSheetLayoutView="120" workbookViewId="0">
      <selection activeCell="H26" sqref="H26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5.42578125" style="51" customWidth="1"/>
    <col min="10" max="16384" width="9.140625" style="51"/>
  </cols>
  <sheetData>
    <row r="13" spans="1:9" x14ac:dyDescent="0.25">
      <c r="A13" s="58" t="s">
        <v>59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58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57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56" t="s">
        <v>56</v>
      </c>
      <c r="B16" s="56" t="s">
        <v>55</v>
      </c>
      <c r="C16" s="56" t="s">
        <v>54</v>
      </c>
      <c r="D16" s="56" t="s">
        <v>53</v>
      </c>
      <c r="E16" s="56" t="s">
        <v>52</v>
      </c>
      <c r="F16" s="57" t="s">
        <v>51</v>
      </c>
      <c r="G16" s="57" t="s">
        <v>50</v>
      </c>
      <c r="H16" s="56" t="s">
        <v>49</v>
      </c>
      <c r="I16" s="56" t="s">
        <v>48</v>
      </c>
    </row>
    <row r="17" spans="1:9" x14ac:dyDescent="0.25">
      <c r="A17" s="55" t="s">
        <v>47</v>
      </c>
      <c r="B17" s="54">
        <v>121.87571</v>
      </c>
      <c r="C17" s="54"/>
      <c r="D17" s="54">
        <v>97.618200000000002</v>
      </c>
      <c r="E17" s="54">
        <v>94.251040000000003</v>
      </c>
      <c r="F17" s="54">
        <v>5.58</v>
      </c>
      <c r="G17" s="54">
        <v>0.30584</v>
      </c>
      <c r="H17" s="53">
        <v>7.5375399999999999</v>
      </c>
      <c r="I17" s="53">
        <f>B17+D17+F17-G17</f>
        <v>224.76807000000002</v>
      </c>
    </row>
    <row r="19" spans="1:9" x14ac:dyDescent="0.25">
      <c r="A19" s="51" t="s">
        <v>46</v>
      </c>
    </row>
    <row r="20" spans="1:9" x14ac:dyDescent="0.25">
      <c r="A20" s="51" t="s">
        <v>45</v>
      </c>
    </row>
    <row r="21" spans="1:9" x14ac:dyDescent="0.25">
      <c r="A21" s="52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2019-03-19T09:09:20Z</dcterms:created>
  <dcterms:modified xsi:type="dcterms:W3CDTF">2019-03-20T09:41:36Z</dcterms:modified>
</cp:coreProperties>
</file>