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Молодежная6" sheetId="1" r:id="rId1"/>
    <sheet name="капремонт" sheetId="2" r:id="rId2"/>
    <sheet name="текущий ремонт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I17" i="3"/>
  <c r="G10" i="2" l="1"/>
  <c r="G11" i="2"/>
  <c r="H11" i="2"/>
  <c r="I11" i="2"/>
  <c r="F17" i="2"/>
  <c r="G20" i="2"/>
  <c r="G22" i="2" s="1"/>
  <c r="F23" i="1" l="1"/>
  <c r="H23" i="1"/>
  <c r="K23" i="1"/>
  <c r="H24" i="1"/>
  <c r="K24" i="1"/>
  <c r="H25" i="1"/>
  <c r="K25" i="1"/>
  <c r="H26" i="1"/>
  <c r="K26" i="1"/>
  <c r="E27" i="1"/>
  <c r="H27" i="1" s="1"/>
  <c r="F27" i="1"/>
  <c r="G27" i="1"/>
  <c r="K27" i="1"/>
  <c r="D28" i="1"/>
  <c r="E28" i="1"/>
  <c r="E52" i="1" s="1"/>
  <c r="F28" i="1"/>
  <c r="G28" i="1"/>
  <c r="G31" i="1"/>
  <c r="G41" i="1" s="1"/>
  <c r="G52" i="1" s="1"/>
  <c r="H31" i="1"/>
  <c r="J31" i="1"/>
  <c r="K31" i="1" s="1"/>
  <c r="L31" i="1"/>
  <c r="H32" i="1"/>
  <c r="J32" i="1"/>
  <c r="H33" i="1"/>
  <c r="J33" i="1"/>
  <c r="G34" i="1"/>
  <c r="H34" i="1"/>
  <c r="J34" i="1"/>
  <c r="H35" i="1"/>
  <c r="J35" i="1"/>
  <c r="K35" i="1"/>
  <c r="G36" i="1"/>
  <c r="H36" i="1"/>
  <c r="J36" i="1"/>
  <c r="G37" i="1"/>
  <c r="H37" i="1"/>
  <c r="J37" i="1"/>
  <c r="E38" i="1"/>
  <c r="F38" i="1"/>
  <c r="G38" i="1"/>
  <c r="H38" i="1"/>
  <c r="J38" i="1"/>
  <c r="K38" i="1"/>
  <c r="E39" i="1"/>
  <c r="F39" i="1"/>
  <c r="G39" i="1"/>
  <c r="H39" i="1"/>
  <c r="G40" i="1"/>
  <c r="H40" i="1"/>
  <c r="J40" i="1"/>
  <c r="D41" i="1"/>
  <c r="E41" i="1"/>
  <c r="F41" i="1"/>
  <c r="H41" i="1"/>
  <c r="H50" i="1"/>
  <c r="H28" i="1" l="1"/>
  <c r="H45" i="1" s="1"/>
</calcChain>
</file>

<file path=xl/sharedStrings.xml><?xml version="1.0" encoding="utf-8"?>
<sst xmlns="http://schemas.openxmlformats.org/spreadsheetml/2006/main" count="104" uniqueCount="97">
  <si>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</si>
  <si>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</si>
  <si>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</si>
  <si>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</si>
  <si>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ИП Суменкова С.П., Бегеев А.В.</t>
  </si>
  <si>
    <t xml:space="preserve">Поступило от ИП Суменкова С.П. за управление и содержание общедомового имущества, и за сбор ТБО 17332.03 руб.; Бегеев А.В. - 8977.92 руб. </t>
  </si>
  <si>
    <t>ИП Суменкова С.П.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</si>
  <si>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</si>
  <si>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</si>
  <si>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</si>
  <si>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</si>
  <si>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</si>
  <si>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</si>
  <si>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</si>
  <si>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</si>
  <si>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</si>
  <si>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</si>
  <si>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</si>
  <si>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</si>
  <si>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</si>
  <si>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</si>
  <si>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</si>
  <si>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</si>
  <si>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</si>
  <si>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</si>
  <si>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</si>
  <si>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Н/2008-5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</si>
  <si>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</si>
  <si>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</si>
  <si>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</si>
  <si>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</si>
  <si>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</si>
  <si>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</si>
  <si>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</si>
  <si>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</si>
  <si>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</si>
  <si>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</si>
  <si>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</si>
  <si>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</si>
  <si>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</si>
  <si>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</si>
  <si>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</si>
  <si>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</si>
  <si>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</si>
  <si>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6  по ул. Молодежная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</si>
  <si>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</si>
  <si>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</si>
  <si>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</si>
  <si>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Остаток средств на лицевом счете на 01.01.2019г.</t>
  </si>
  <si>
    <t xml:space="preserve">Израсходовано </t>
  </si>
  <si>
    <t>Начислено населению за 2018г.</t>
  </si>
  <si>
    <t>Остаток средств на лицевом счете на 01.01.2018г.</t>
  </si>
  <si>
    <t>Задолженность населения на 01.01.2019г.</t>
  </si>
  <si>
    <t xml:space="preserve">0,00 </t>
  </si>
  <si>
    <t>Доля МО Сертолово</t>
  </si>
  <si>
    <t>Оплачено населением за 2018г.</t>
  </si>
  <si>
    <t>Начислено за 2018г.</t>
  </si>
  <si>
    <t>Задолженность населения на 01.01.2018г.</t>
  </si>
  <si>
    <t xml:space="preserve">Итого </t>
  </si>
  <si>
    <t>д.7</t>
  </si>
  <si>
    <t xml:space="preserve"> Молодежная 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</si>
  <si>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</si>
  <si>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</si>
  <si>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</si>
  <si>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</si>
  <si>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</si>
  <si>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</si>
  <si>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</si>
  <si>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</si>
  <si>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>Отчет  о реализации капитального ремонта жилого фонда ООО "УЮТ-СЕРВИС" за 2018 год ул. Молодежная, д. 6</t>
  </si>
  <si>
    <t>восстановление асфальтового покрытия - 2600.00р.</t>
  </si>
  <si>
    <t>ремонт лифта - 32873.62р.</t>
  </si>
  <si>
    <t>ремонт и восстановление герметизации стеновых панелей - 283200.00р.</t>
  </si>
  <si>
    <t>реконструкция узла учета ХВС - 231750.00р.</t>
  </si>
  <si>
    <t>аварийное обслуживание - 4747.80р.</t>
  </si>
  <si>
    <t>расходный инвентарь - 1890.38р</t>
  </si>
  <si>
    <t>смена прокладок и замена КТПР в ТП  - 9217.99 р.</t>
  </si>
  <si>
    <t>ремонт оконных переплетов - 1141.65р.</t>
  </si>
  <si>
    <t>смена стекол подъездных окон, закраска надписей на фасаде  - 2347.23р.</t>
  </si>
  <si>
    <t>ремонт систем ХВС, ГВС - 4747.11р.</t>
  </si>
  <si>
    <t>ремонт цо -  1203.49р.</t>
  </si>
  <si>
    <t>работы по электрике - 5221.55р.</t>
  </si>
  <si>
    <t>ремонт дверей, установка навесных замков - 673.38р.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</si>
  <si>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581</t>
    </r>
    <r>
      <rPr>
        <b/>
        <sz val="11"/>
        <color indexed="8"/>
        <rFont val="Calibri"/>
        <family val="2"/>
        <charset val="204"/>
      </rPr>
      <t xml:space="preserve">,61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</si>
  <si>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</si>
  <si>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</si>
  <si>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</si>
  <si>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</si>
  <si>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</si>
  <si>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</si>
  <si>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</si>
  <si>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</si>
  <si>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</si>
  <si>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</si>
  <si>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№6  по ул. Молодежная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</si>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</sst>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0" fontId="9" fillId="0" borderId="7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4" fontId="10" fillId="0" borderId="7" xfId="0" applyNumberFormat="1" applyFont="1" applyFill="1" applyBorder="1" applyAlignment="1">
      <alignment vertical="top" wrapText="1"/>
    </xf>
    <xf numFmtId="4" fontId="5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2" fillId="0" borderId="0" xfId="1"/>
    <xf numFmtId="4" fontId="19" fillId="0" borderId="5" xfId="1" applyNumberFormat="1" applyFont="1" applyBorder="1" applyAlignment="1">
      <alignment horizontal="right"/>
    </xf>
    <xf numFmtId="0" fontId="20" fillId="0" borderId="13" xfId="1" applyFont="1" applyBorder="1"/>
    <xf numFmtId="0" fontId="20" fillId="0" borderId="14" xfId="1" applyFont="1" applyBorder="1"/>
    <xf numFmtId="4" fontId="20" fillId="0" borderId="5" xfId="1" applyNumberFormat="1" applyFont="1" applyBorder="1" applyAlignment="1">
      <alignment horizontal="right"/>
    </xf>
    <xf numFmtId="0" fontId="20" fillId="0" borderId="15" xfId="1" applyFont="1" applyBorder="1"/>
    <xf numFmtId="0" fontId="20" fillId="0" borderId="16" xfId="1" applyFont="1" applyFill="1" applyBorder="1"/>
    <xf numFmtId="0" fontId="20" fillId="0" borderId="16" xfId="1" applyFont="1" applyBorder="1"/>
    <xf numFmtId="0" fontId="2" fillId="0" borderId="0" xfId="1" applyBorder="1"/>
    <xf numFmtId="4" fontId="19" fillId="0" borderId="5" xfId="1" applyNumberFormat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9" fillId="0" borderId="5" xfId="1" applyFont="1" applyBorder="1" applyAlignment="1">
      <alignment horizontal="center"/>
    </xf>
    <xf numFmtId="4" fontId="20" fillId="0" borderId="5" xfId="1" applyNumberFormat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8" fillId="0" borderId="17" xfId="1" applyFont="1" applyBorder="1" applyAlignment="1">
      <alignment horizontal="center"/>
    </xf>
    <xf numFmtId="0" fontId="20" fillId="0" borderId="18" xfId="1" applyFont="1" applyBorder="1" applyAlignment="1">
      <alignment horizontal="center"/>
    </xf>
    <xf numFmtId="0" fontId="21" fillId="0" borderId="19" xfId="1" applyFont="1" applyBorder="1" applyAlignment="1">
      <alignment horizontal="center" wrapText="1"/>
    </xf>
    <xf numFmtId="0" fontId="21" fillId="0" borderId="5" xfId="1" applyFont="1" applyBorder="1" applyAlignment="1">
      <alignment horizontal="center" wrapText="1"/>
    </xf>
    <xf numFmtId="0" fontId="21" fillId="0" borderId="17" xfId="1" applyFont="1" applyBorder="1" applyAlignment="1">
      <alignment horizontal="center" wrapText="1"/>
    </xf>
    <xf numFmtId="0" fontId="22" fillId="0" borderId="0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2" fillId="0" borderId="21" xfId="1" applyFont="1" applyBorder="1" applyAlignment="1">
      <alignment horizontal="center" wrapText="1"/>
    </xf>
    <xf numFmtId="0" fontId="21" fillId="0" borderId="21" xfId="1" applyFont="1" applyBorder="1" applyAlignment="1">
      <alignment horizontal="center" wrapText="1"/>
    </xf>
    <xf numFmtId="0" fontId="22" fillId="0" borderId="22" xfId="1" applyFont="1" applyBorder="1" applyAlignment="1">
      <alignment horizontal="center"/>
    </xf>
    <xf numFmtId="0" fontId="22" fillId="0" borderId="23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2" fillId="0" borderId="21" xfId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21" fillId="0" borderId="16" xfId="1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0" fontId="21" fillId="0" borderId="14" xfId="1" applyFont="1" applyBorder="1" applyAlignment="1">
      <alignment horizontal="center"/>
    </xf>
    <xf numFmtId="0" fontId="21" fillId="0" borderId="19" xfId="1" applyFont="1" applyBorder="1" applyAlignment="1">
      <alignment horizontal="center"/>
    </xf>
    <xf numFmtId="0" fontId="20" fillId="0" borderId="17" xfId="1" applyFont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1" fillId="0" borderId="0" xfId="2"/>
    <xf numFmtId="0" fontId="23" fillId="0" borderId="0" xfId="2" applyFont="1" applyFill="1"/>
    <xf numFmtId="2" fontId="18" fillId="0" borderId="5" xfId="2" applyNumberFormat="1" applyFont="1" applyFill="1" applyBorder="1" applyAlignment="1">
      <alignment horizontal="center" vertical="center"/>
    </xf>
    <xf numFmtId="2" fontId="18" fillId="2" borderId="5" xfId="2" applyNumberFormat="1" applyFont="1" applyFill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" fillId="0" borderId="5" xfId="2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0" xfId="2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L52"/>
  <sheetViews>
    <sheetView tabSelected="1" topLeftCell="C31" zoomScaleNormal="100" workbookViewId="0">
      <selection activeCell="F27" sqref="F27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" style="2" customWidth="1"/>
    <col min="4" max="4" width="13.140625" style="2" customWidth="1"/>
    <col min="5" max="6" width="13.28515625" style="2" customWidth="1"/>
    <col min="7" max="7" width="11.85546875" style="2" customWidth="1"/>
    <col min="8" max="8" width="13.140625" style="2" customWidth="1"/>
    <col min="9" max="9" width="25.42578125" style="2" customWidth="1"/>
    <col min="10" max="10" width="10.7109375" style="1" hidden="1" customWidth="1"/>
    <col min="11" max="11" width="9.5703125" style="1" hidden="1" customWidth="1"/>
    <col min="12" max="12" width="0" style="1" hidden="1" customWidth="1"/>
    <col min="13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47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2" ht="14.25" x14ac:dyDescent="0.2">
      <c r="C17" s="65" t="s">
        <v>46</v>
      </c>
      <c r="D17" s="65"/>
      <c r="E17" s="65"/>
      <c r="F17" s="65"/>
      <c r="G17" s="65"/>
      <c r="H17" s="65"/>
      <c r="I17" s="65"/>
    </row>
    <row r="18" spans="3:12" x14ac:dyDescent="0.2">
      <c r="C18" s="66" t="s">
        <v>45</v>
      </c>
      <c r="D18" s="66"/>
      <c r="E18" s="66"/>
      <c r="F18" s="66"/>
      <c r="G18" s="66"/>
      <c r="H18" s="66"/>
      <c r="I18" s="66"/>
    </row>
    <row r="19" spans="3:12" x14ac:dyDescent="0.2">
      <c r="C19" s="66" t="s">
        <v>44</v>
      </c>
      <c r="D19" s="66"/>
      <c r="E19" s="66"/>
      <c r="F19" s="66"/>
      <c r="G19" s="66"/>
      <c r="H19" s="66"/>
      <c r="I19" s="66"/>
    </row>
    <row r="20" spans="3:12" ht="6" customHeight="1" thickBot="1" x14ac:dyDescent="0.25">
      <c r="C20" s="71"/>
      <c r="D20" s="71"/>
      <c r="E20" s="71"/>
      <c r="F20" s="71"/>
      <c r="G20" s="71"/>
      <c r="H20" s="71"/>
      <c r="I20" s="71"/>
    </row>
    <row r="21" spans="3:12" ht="48.75" customHeight="1" thickBot="1" x14ac:dyDescent="0.25">
      <c r="C21" s="27" t="s">
        <v>34</v>
      </c>
      <c r="D21" s="30" t="s">
        <v>33</v>
      </c>
      <c r="E21" s="29" t="s">
        <v>32</v>
      </c>
      <c r="F21" s="29" t="s">
        <v>31</v>
      </c>
      <c r="G21" s="29" t="s">
        <v>30</v>
      </c>
      <c r="H21" s="29" t="s">
        <v>29</v>
      </c>
      <c r="I21" s="30" t="s">
        <v>43</v>
      </c>
    </row>
    <row r="22" spans="3:12" ht="13.5" customHeight="1" thickBot="1" x14ac:dyDescent="0.25">
      <c r="C22" s="68" t="s">
        <v>42</v>
      </c>
      <c r="D22" s="69"/>
      <c r="E22" s="69"/>
      <c r="F22" s="69"/>
      <c r="G22" s="69"/>
      <c r="H22" s="69"/>
      <c r="I22" s="70"/>
    </row>
    <row r="23" spans="3:12" ht="13.5" customHeight="1" thickBot="1" x14ac:dyDescent="0.25">
      <c r="C23" s="15" t="s">
        <v>41</v>
      </c>
      <c r="D23" s="19">
        <v>978006.42000000179</v>
      </c>
      <c r="E23" s="23">
        <v>3536701.31</v>
      </c>
      <c r="F23" s="23">
        <f>3258458.93+79052.77</f>
        <v>3337511.7</v>
      </c>
      <c r="G23" s="23">
        <v>3333026.59</v>
      </c>
      <c r="H23" s="23">
        <f>+D23+E23-F23</f>
        <v>1177196.0300000021</v>
      </c>
      <c r="I23" s="72" t="s">
        <v>40</v>
      </c>
      <c r="K23" s="22">
        <f>632025.79-6605.67+20723.38+73442.55+84076.17</f>
        <v>803662.22000000009</v>
      </c>
    </row>
    <row r="24" spans="3:12" ht="13.5" customHeight="1" thickBot="1" x14ac:dyDescent="0.25">
      <c r="C24" s="15" t="s">
        <v>39</v>
      </c>
      <c r="D24" s="19">
        <v>589030.83000000007</v>
      </c>
      <c r="E24" s="18">
        <v>1265402.0900000001</v>
      </c>
      <c r="F24" s="18">
        <v>1089569.21</v>
      </c>
      <c r="G24" s="23">
        <v>1247745.72</v>
      </c>
      <c r="H24" s="23">
        <f>+D24+E24-F24</f>
        <v>764863.7100000002</v>
      </c>
      <c r="I24" s="73"/>
      <c r="K24" s="22">
        <f>300742.65-9412.33+23727.33+76999.2+16972.88</f>
        <v>409029.73000000004</v>
      </c>
    </row>
    <row r="25" spans="3:12" ht="13.5" customHeight="1" thickBot="1" x14ac:dyDescent="0.25">
      <c r="C25" s="15" t="s">
        <v>38</v>
      </c>
      <c r="D25" s="19">
        <v>284612.63</v>
      </c>
      <c r="E25" s="18">
        <v>870906.15</v>
      </c>
      <c r="F25" s="18">
        <v>733752.47</v>
      </c>
      <c r="G25" s="23">
        <v>674596.75</v>
      </c>
      <c r="H25" s="23">
        <f>+D25+E25-F25</f>
        <v>421766.31000000006</v>
      </c>
      <c r="I25" s="73"/>
      <c r="K25" s="22">
        <f>11688.07+162057.16-13342.69+56934.77</f>
        <v>217337.31</v>
      </c>
    </row>
    <row r="26" spans="3:12" ht="13.5" customHeight="1" thickBot="1" x14ac:dyDescent="0.25">
      <c r="C26" s="15" t="s">
        <v>37</v>
      </c>
      <c r="D26" s="19">
        <v>193072.20000000007</v>
      </c>
      <c r="E26" s="18">
        <v>608236.5</v>
      </c>
      <c r="F26" s="18">
        <v>514761.16</v>
      </c>
      <c r="G26" s="23">
        <v>485270.31</v>
      </c>
      <c r="H26" s="23">
        <f>+D26+E26-F26</f>
        <v>286547.5400000001</v>
      </c>
      <c r="I26" s="73"/>
      <c r="K26" s="22">
        <f>19549.44+61189.9-4650.34+10785.54+45387.54-1279.06+2135.19</f>
        <v>133118.21000000002</v>
      </c>
    </row>
    <row r="27" spans="3:12" ht="13.5" customHeight="1" thickBot="1" x14ac:dyDescent="0.25">
      <c r="C27" s="15" t="s">
        <v>36</v>
      </c>
      <c r="D27" s="19">
        <v>13138.060000000012</v>
      </c>
      <c r="E27" s="18">
        <f>18271.5+20032.55+12646.24+19987.01</f>
        <v>70937.3</v>
      </c>
      <c r="F27" s="18">
        <f>18181.87+1.23+66.84+19754.71+12012.45+14467.71</f>
        <v>64484.80999999999</v>
      </c>
      <c r="G27" s="23">
        <f>+E27</f>
        <v>70937.3</v>
      </c>
      <c r="H27" s="23">
        <f>+D27+E27-F27</f>
        <v>19590.550000000025</v>
      </c>
      <c r="I27" s="74"/>
      <c r="K27" s="1">
        <f>6.91+136.39+58.99+5367.8-98.75+4782.44-270.18+1047.78</f>
        <v>11031.38</v>
      </c>
    </row>
    <row r="28" spans="3:12" ht="13.5" customHeight="1" thickBot="1" x14ac:dyDescent="0.25">
      <c r="C28" s="15" t="s">
        <v>11</v>
      </c>
      <c r="D28" s="14">
        <f>SUM(D23:D27)</f>
        <v>2057860.140000002</v>
      </c>
      <c r="E28" s="14">
        <f>SUM(E23:E27)</f>
        <v>6352183.3500000006</v>
      </c>
      <c r="F28" s="14">
        <f>SUM(F23:F27)</f>
        <v>5740079.3499999996</v>
      </c>
      <c r="G28" s="14">
        <f>SUM(G23:G27)</f>
        <v>5811576.669999999</v>
      </c>
      <c r="H28" s="14">
        <f>SUM(H23:H27)</f>
        <v>2669964.1400000025</v>
      </c>
      <c r="I28" s="15"/>
    </row>
    <row r="29" spans="3:12" ht="13.5" customHeight="1" thickBot="1" x14ac:dyDescent="0.25">
      <c r="C29" s="67" t="s">
        <v>35</v>
      </c>
      <c r="D29" s="67"/>
      <c r="E29" s="67"/>
      <c r="F29" s="67"/>
      <c r="G29" s="67"/>
      <c r="H29" s="67"/>
      <c r="I29" s="67"/>
    </row>
    <row r="30" spans="3:12" ht="54" customHeight="1" thickBot="1" x14ac:dyDescent="0.25">
      <c r="C30" s="21" t="s">
        <v>34</v>
      </c>
      <c r="D30" s="30" t="s">
        <v>33</v>
      </c>
      <c r="E30" s="29" t="s">
        <v>32</v>
      </c>
      <c r="F30" s="29" t="s">
        <v>31</v>
      </c>
      <c r="G30" s="29" t="s">
        <v>30</v>
      </c>
      <c r="H30" s="29" t="s">
        <v>29</v>
      </c>
      <c r="I30" s="28" t="s">
        <v>28</v>
      </c>
    </row>
    <row r="31" spans="3:12" ht="27" customHeight="1" thickBot="1" x14ac:dyDescent="0.25">
      <c r="C31" s="27" t="s">
        <v>27</v>
      </c>
      <c r="D31" s="26">
        <v>542792.63000000082</v>
      </c>
      <c r="E31" s="17">
        <v>2777554.61</v>
      </c>
      <c r="F31" s="17">
        <v>2600535.37</v>
      </c>
      <c r="G31" s="17">
        <f>+E31</f>
        <v>2777554.61</v>
      </c>
      <c r="H31" s="17">
        <f t="shared" ref="H31:H40" si="0">+D31+E31-F31</f>
        <v>719811.87000000058</v>
      </c>
      <c r="I31" s="80" t="s">
        <v>26</v>
      </c>
      <c r="J31" s="1">
        <f>472335.59-5560.82+1019.89-20.69+3898.69-57.01+452.49-16.63+4214.57-159.87+10.22-3.55+104.65-30.2</f>
        <v>476187.33</v>
      </c>
      <c r="K31" s="25">
        <f>+J31-H31</f>
        <v>-243624.54000000056</v>
      </c>
      <c r="L31" s="25">
        <f>394529.38-1324.42+176.18-30.2+17.21-3.55+119.6-18.01+33.5-5.04-D31</f>
        <v>-149297.9800000008</v>
      </c>
    </row>
    <row r="32" spans="3:12" ht="14.25" customHeight="1" thickBot="1" x14ac:dyDescent="0.25">
      <c r="C32" s="15" t="s">
        <v>25</v>
      </c>
      <c r="D32" s="19">
        <v>108688.73000000021</v>
      </c>
      <c r="E32" s="23">
        <v>559210.13</v>
      </c>
      <c r="F32" s="23">
        <v>521483.25</v>
      </c>
      <c r="G32" s="17">
        <v>581614.21</v>
      </c>
      <c r="H32" s="17">
        <f t="shared" si="0"/>
        <v>146415.61000000022</v>
      </c>
      <c r="I32" s="81"/>
      <c r="J32" s="22">
        <f>96531.8-1119.6</f>
        <v>95412.2</v>
      </c>
    </row>
    <row r="33" spans="3:11" ht="13.5" customHeight="1" thickBot="1" x14ac:dyDescent="0.25">
      <c r="C33" s="21" t="s">
        <v>24</v>
      </c>
      <c r="D33" s="24">
        <v>33187.640000000007</v>
      </c>
      <c r="E33" s="23">
        <v>92290.99</v>
      </c>
      <c r="F33" s="23">
        <v>49576.09</v>
      </c>
      <c r="G33" s="17"/>
      <c r="H33" s="17">
        <f t="shared" si="0"/>
        <v>75902.540000000008</v>
      </c>
      <c r="I33" s="20"/>
      <c r="J33" s="1">
        <f>34180.69-234.27</f>
        <v>33946.420000000006</v>
      </c>
    </row>
    <row r="34" spans="3:11" ht="12.75" customHeight="1" thickBot="1" x14ac:dyDescent="0.25">
      <c r="C34" s="15" t="s">
        <v>23</v>
      </c>
      <c r="D34" s="19">
        <v>67219.989999999874</v>
      </c>
      <c r="E34" s="23">
        <v>320430.33</v>
      </c>
      <c r="F34" s="23">
        <v>299680.71999999997</v>
      </c>
      <c r="G34" s="17">
        <f>+E34</f>
        <v>320430.33</v>
      </c>
      <c r="H34" s="17">
        <f t="shared" si="0"/>
        <v>87969.599999999919</v>
      </c>
      <c r="I34" s="20" t="s">
        <v>22</v>
      </c>
      <c r="J34" s="1">
        <f>59346.24-641.51</f>
        <v>58704.729999999996</v>
      </c>
    </row>
    <row r="35" spans="3:11" ht="28.5" customHeight="1" thickBot="1" x14ac:dyDescent="0.25">
      <c r="C35" s="15" t="s">
        <v>21</v>
      </c>
      <c r="D35" s="19">
        <v>116722.12</v>
      </c>
      <c r="E35" s="23">
        <v>608510.84</v>
      </c>
      <c r="F35" s="23">
        <v>567320.21</v>
      </c>
      <c r="G35" s="17">
        <v>592953.18999999994</v>
      </c>
      <c r="H35" s="17">
        <f t="shared" si="0"/>
        <v>157912.75</v>
      </c>
      <c r="I35" s="16" t="s">
        <v>20</v>
      </c>
      <c r="J35" s="1">
        <f>20021.93-792.37+33934.8</f>
        <v>53164.36</v>
      </c>
      <c r="K35" s="22">
        <f>19667.61+28495.05+53592.41-1218.29</f>
        <v>100536.78000000001</v>
      </c>
    </row>
    <row r="36" spans="3:11" ht="26.25" customHeight="1" thickBot="1" x14ac:dyDescent="0.25">
      <c r="C36" s="15" t="s">
        <v>19</v>
      </c>
      <c r="D36" s="19">
        <v>5056.6899999999987</v>
      </c>
      <c r="E36" s="18">
        <v>29269.78</v>
      </c>
      <c r="F36" s="18">
        <v>26727.61</v>
      </c>
      <c r="G36" s="17">
        <f>+E36</f>
        <v>29269.78</v>
      </c>
      <c r="H36" s="17">
        <f t="shared" si="0"/>
        <v>7598.8600000000006</v>
      </c>
      <c r="I36" s="16" t="s">
        <v>18</v>
      </c>
      <c r="J36" s="1">
        <f>4912.52-61.19</f>
        <v>4851.3300000000008</v>
      </c>
    </row>
    <row r="37" spans="3:11" ht="13.5" customHeight="1" thickBot="1" x14ac:dyDescent="0.25">
      <c r="C37" s="21" t="s">
        <v>17</v>
      </c>
      <c r="D37" s="19">
        <v>93213.489999999991</v>
      </c>
      <c r="E37" s="18">
        <v>341843.41</v>
      </c>
      <c r="F37" s="18">
        <v>329867.05</v>
      </c>
      <c r="G37" s="17">
        <f>+E37</f>
        <v>341843.41</v>
      </c>
      <c r="H37" s="17">
        <f t="shared" si="0"/>
        <v>105189.84999999998</v>
      </c>
      <c r="I37" s="20"/>
      <c r="J37" s="1">
        <f>75041.74-850.32</f>
        <v>74191.42</v>
      </c>
    </row>
    <row r="38" spans="3:11" ht="13.5" customHeight="1" thickBot="1" x14ac:dyDescent="0.25">
      <c r="C38" s="21" t="s">
        <v>16</v>
      </c>
      <c r="D38" s="19">
        <v>106713.84</v>
      </c>
      <c r="E38" s="18">
        <f>54587.43+39284.81</f>
        <v>93872.239999999991</v>
      </c>
      <c r="F38" s="18">
        <f>57686.67+35312.65</f>
        <v>92999.32</v>
      </c>
      <c r="G38" s="17">
        <f>+E38</f>
        <v>93872.239999999991</v>
      </c>
      <c r="H38" s="17">
        <f t="shared" si="0"/>
        <v>107586.75999999998</v>
      </c>
      <c r="I38" s="20"/>
      <c r="J38" s="1">
        <f>8146.54+4034.03</f>
        <v>12180.57</v>
      </c>
      <c r="K38" s="1">
        <f>37096.9-511.16+19036.06-253.08</f>
        <v>55368.72</v>
      </c>
    </row>
    <row r="39" spans="3:11" ht="13.5" customHeight="1" thickBot="1" x14ac:dyDescent="0.25">
      <c r="C39" s="21" t="s">
        <v>15</v>
      </c>
      <c r="D39" s="19">
        <v>13574.530000000013</v>
      </c>
      <c r="E39" s="18">
        <f>105784.14+21438.37</f>
        <v>127222.51</v>
      </c>
      <c r="F39" s="18">
        <f>96391.23-110.58-41.76+18806.02</f>
        <v>115044.91</v>
      </c>
      <c r="G39" s="17">
        <f>+E39</f>
        <v>127222.51</v>
      </c>
      <c r="H39" s="17">
        <f t="shared" si="0"/>
        <v>25752.130000000005</v>
      </c>
      <c r="I39" s="20" t="s">
        <v>14</v>
      </c>
    </row>
    <row r="40" spans="3:11" ht="13.5" customHeight="1" thickBot="1" x14ac:dyDescent="0.25">
      <c r="C40" s="15" t="s">
        <v>13</v>
      </c>
      <c r="D40" s="19">
        <v>22901.250000000015</v>
      </c>
      <c r="E40" s="18">
        <v>127865.37</v>
      </c>
      <c r="F40" s="18">
        <v>118447.53</v>
      </c>
      <c r="G40" s="17">
        <f>+E40</f>
        <v>127865.37</v>
      </c>
      <c r="H40" s="17">
        <f t="shared" si="0"/>
        <v>32319.089999999997</v>
      </c>
      <c r="I40" s="16" t="s">
        <v>12</v>
      </c>
      <c r="J40" s="1">
        <f>20513.98-267.79</f>
        <v>20246.189999999999</v>
      </c>
    </row>
    <row r="41" spans="3:11" s="12" customFormat="1" ht="13.5" customHeight="1" thickBot="1" x14ac:dyDescent="0.25">
      <c r="C41" s="15" t="s">
        <v>11</v>
      </c>
      <c r="D41" s="14">
        <f>SUM(D31:D40)</f>
        <v>1110070.9100000008</v>
      </c>
      <c r="E41" s="14">
        <f>SUM(E31:E40)</f>
        <v>5078070.2100000009</v>
      </c>
      <c r="F41" s="14">
        <f>SUM(F31:F40)</f>
        <v>4721682.0600000005</v>
      </c>
      <c r="G41" s="14">
        <f>SUM(G31:G40)</f>
        <v>4992625.6500000004</v>
      </c>
      <c r="H41" s="14">
        <f>SUM(H31:H40)</f>
        <v>1466459.0600000012</v>
      </c>
      <c r="I41" s="13"/>
    </row>
    <row r="42" spans="3:11" ht="13.5" customHeight="1" thickBot="1" x14ac:dyDescent="0.25">
      <c r="C42" s="75" t="s">
        <v>10</v>
      </c>
      <c r="D42" s="75"/>
      <c r="E42" s="75"/>
      <c r="F42" s="75"/>
      <c r="G42" s="75"/>
      <c r="H42" s="75"/>
      <c r="I42" s="75"/>
    </row>
    <row r="43" spans="3:11" ht="25.5" customHeight="1" thickBot="1" x14ac:dyDescent="0.25">
      <c r="C43" s="10" t="s">
        <v>9</v>
      </c>
      <c r="D43" s="76" t="s">
        <v>8</v>
      </c>
      <c r="E43" s="76"/>
      <c r="F43" s="76"/>
      <c r="G43" s="76"/>
      <c r="H43" s="76"/>
      <c r="I43" s="11" t="s">
        <v>7</v>
      </c>
    </row>
    <row r="44" spans="3:11" ht="26.25" customHeight="1" thickBot="1" x14ac:dyDescent="0.25">
      <c r="C44" s="10" t="s">
        <v>6</v>
      </c>
      <c r="D44" s="77" t="s">
        <v>5</v>
      </c>
      <c r="E44" s="78"/>
      <c r="F44" s="78"/>
      <c r="G44" s="78"/>
      <c r="H44" s="79"/>
      <c r="I44" s="9" t="s">
        <v>4</v>
      </c>
    </row>
    <row r="45" spans="3:11" ht="17.25" customHeight="1" x14ac:dyDescent="0.3">
      <c r="C45" s="8" t="s">
        <v>3</v>
      </c>
      <c r="D45" s="8"/>
      <c r="E45" s="8"/>
      <c r="F45" s="8"/>
      <c r="G45" s="8"/>
      <c r="H45" s="7">
        <f>+H28+H41</f>
        <v>4136423.2000000039</v>
      </c>
    </row>
    <row r="46" spans="3:11" ht="12" customHeight="1" x14ac:dyDescent="0.25">
      <c r="C46" s="6" t="s">
        <v>2</v>
      </c>
      <c r="D46" s="6"/>
      <c r="F46" s="5"/>
      <c r="G46" s="5"/>
      <c r="H46" s="5"/>
      <c r="I46" s="5"/>
    </row>
    <row r="47" spans="3:11" ht="12.75" hidden="1" customHeight="1" x14ac:dyDescent="0.2">
      <c r="C47" s="4" t="s">
        <v>1</v>
      </c>
    </row>
    <row r="48" spans="3:11" x14ac:dyDescent="0.2">
      <c r="C48" s="1"/>
      <c r="D48" s="1"/>
      <c r="E48" s="1"/>
      <c r="F48" s="1"/>
      <c r="G48" s="1"/>
      <c r="H48" s="1"/>
    </row>
    <row r="49" spans="3:8" hidden="1" x14ac:dyDescent="0.2">
      <c r="D49" s="3"/>
      <c r="E49" s="3"/>
      <c r="F49" s="3"/>
      <c r="G49" s="3"/>
      <c r="H49" s="3"/>
    </row>
    <row r="50" spans="3:8" hidden="1" x14ac:dyDescent="0.2">
      <c r="D50" s="3"/>
      <c r="H50" s="2">
        <f>157912.75+719811.87+32319.09+87969.6+7598.86+69256.11+38330.65+146415.61+75902.54+105189.85+4.96+21231.81-16.35+4531.71</f>
        <v>1466459.06</v>
      </c>
    </row>
    <row r="52" spans="3:8" x14ac:dyDescent="0.2">
      <c r="C52" s="2" t="s">
        <v>0</v>
      </c>
      <c r="E52" s="3">
        <f>+E41+E28+5580+26309.95</f>
        <v>11462143.510000002</v>
      </c>
      <c r="F52" s="3"/>
      <c r="G52" s="3">
        <f>+G41+G28</f>
        <v>10804202.32</v>
      </c>
      <c r="H52" s="3"/>
    </row>
  </sheetData>
  <mergeCells count="11">
    <mergeCell ref="C42:I42"/>
    <mergeCell ref="D43:H43"/>
    <mergeCell ref="D44:H44"/>
    <mergeCell ref="I31:I32"/>
    <mergeCell ref="C17:I17"/>
    <mergeCell ref="C18:I18"/>
    <mergeCell ref="C29:I29"/>
    <mergeCell ref="C22:I22"/>
    <mergeCell ref="C20:I20"/>
    <mergeCell ref="C19:I19"/>
    <mergeCell ref="I23:I2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2"/>
  <sheetViews>
    <sheetView zoomScaleNormal="100" zoomScaleSheetLayoutView="120" workbookViewId="0">
      <selection activeCell="A12" sqref="A12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8.28515625" style="38" customWidth="1"/>
    <col min="6" max="6" width="13.28515625" style="38" customWidth="1"/>
    <col min="7" max="7" width="15" style="38" customWidth="1"/>
    <col min="8" max="8" width="15.140625" style="38" customWidth="1"/>
    <col min="9" max="9" width="14.28515625" style="38" customWidth="1"/>
    <col min="10" max="16384" width="9.140625" style="38"/>
  </cols>
  <sheetData>
    <row r="5" spans="1:9" x14ac:dyDescent="0.25">
      <c r="A5" s="82" t="s">
        <v>69</v>
      </c>
      <c r="B5" s="82"/>
      <c r="C5" s="82"/>
      <c r="D5" s="82"/>
      <c r="E5" s="82"/>
      <c r="F5" s="82"/>
      <c r="G5" s="82"/>
      <c r="H5" s="82"/>
      <c r="I5" s="82"/>
    </row>
    <row r="6" spans="1:9" hidden="1" x14ac:dyDescent="0.25">
      <c r="A6" s="48"/>
      <c r="B6" s="64"/>
      <c r="C6" s="63"/>
      <c r="D6" s="62"/>
      <c r="E6" s="61"/>
      <c r="F6" s="60" t="s">
        <v>68</v>
      </c>
      <c r="G6" s="59"/>
      <c r="H6" s="83" t="s">
        <v>67</v>
      </c>
      <c r="I6" s="84"/>
    </row>
    <row r="7" spans="1:9" ht="24.75" hidden="1" x14ac:dyDescent="0.25">
      <c r="A7" s="48"/>
      <c r="B7" s="58" t="s">
        <v>66</v>
      </c>
      <c r="C7" s="57"/>
      <c r="D7" s="85" t="s">
        <v>65</v>
      </c>
      <c r="E7" s="86"/>
      <c r="F7" s="56" t="s">
        <v>64</v>
      </c>
      <c r="G7" s="56" t="s">
        <v>63</v>
      </c>
      <c r="H7" s="55" t="s">
        <v>62</v>
      </c>
      <c r="I7" s="54" t="s">
        <v>61</v>
      </c>
    </row>
    <row r="8" spans="1:9" hidden="1" x14ac:dyDescent="0.25">
      <c r="A8" s="48"/>
      <c r="B8" s="53" t="s">
        <v>60</v>
      </c>
      <c r="C8" s="48"/>
      <c r="D8" s="87"/>
      <c r="E8" s="87"/>
      <c r="F8" s="52"/>
      <c r="G8" s="50"/>
      <c r="H8" s="50"/>
      <c r="I8" s="50"/>
    </row>
    <row r="9" spans="1:9" hidden="1" x14ac:dyDescent="0.25">
      <c r="A9" s="48"/>
      <c r="B9" s="53" t="s">
        <v>59</v>
      </c>
      <c r="C9" s="48"/>
      <c r="D9" s="88"/>
      <c r="E9" s="88"/>
      <c r="F9" s="51"/>
      <c r="G9" s="50"/>
      <c r="H9" s="50"/>
      <c r="I9" s="50"/>
    </row>
    <row r="10" spans="1:9" hidden="1" x14ac:dyDescent="0.25">
      <c r="A10" s="48"/>
      <c r="B10" s="52"/>
      <c r="C10" s="48"/>
      <c r="D10" s="88"/>
      <c r="E10" s="88"/>
      <c r="F10" s="51"/>
      <c r="G10" s="50">
        <f>H10+I10</f>
        <v>0</v>
      </c>
      <c r="H10" s="50"/>
      <c r="I10" s="50"/>
    </row>
    <row r="11" spans="1:9" hidden="1" x14ac:dyDescent="0.25">
      <c r="A11" s="48"/>
      <c r="B11" s="49" t="s">
        <v>58</v>
      </c>
      <c r="C11" s="48"/>
      <c r="D11" s="48"/>
      <c r="E11" s="48"/>
      <c r="F11" s="48"/>
      <c r="G11" s="47">
        <f>SUM(G8:G10)</f>
        <v>0</v>
      </c>
      <c r="H11" s="47">
        <f>SUM(H8:H10)</f>
        <v>0</v>
      </c>
      <c r="I11" s="47">
        <f>SUM(I8:I10)</f>
        <v>0</v>
      </c>
    </row>
    <row r="13" spans="1:9" x14ac:dyDescent="0.25">
      <c r="B13" s="45" t="s">
        <v>57</v>
      </c>
      <c r="C13" s="43"/>
      <c r="D13" s="43"/>
      <c r="E13" s="43"/>
      <c r="F13" s="39">
        <v>33187.64</v>
      </c>
    </row>
    <row r="14" spans="1:9" x14ac:dyDescent="0.25">
      <c r="B14" s="45" t="s">
        <v>56</v>
      </c>
      <c r="C14" s="43"/>
      <c r="D14" s="43"/>
      <c r="E14" s="43"/>
      <c r="F14" s="42">
        <v>92290.99</v>
      </c>
    </row>
    <row r="15" spans="1:9" x14ac:dyDescent="0.25">
      <c r="B15" s="45" t="s">
        <v>55</v>
      </c>
      <c r="C15" s="43"/>
      <c r="D15" s="43"/>
      <c r="E15" s="43"/>
      <c r="F15" s="42">
        <v>49576.09</v>
      </c>
    </row>
    <row r="16" spans="1:9" hidden="1" x14ac:dyDescent="0.25">
      <c r="B16" s="45" t="s">
        <v>54</v>
      </c>
      <c r="C16" s="43"/>
      <c r="D16" s="43"/>
      <c r="E16" s="43"/>
      <c r="F16" s="42" t="s">
        <v>53</v>
      </c>
    </row>
    <row r="17" spans="2:7" x14ac:dyDescent="0.25">
      <c r="B17" s="45" t="s">
        <v>52</v>
      </c>
      <c r="C17" s="43"/>
      <c r="D17" s="43"/>
      <c r="E17" s="43"/>
      <c r="F17" s="39">
        <f>F13+F14-F15</f>
        <v>75902.540000000008</v>
      </c>
    </row>
    <row r="18" spans="2:7" x14ac:dyDescent="0.25">
      <c r="B18" s="46"/>
      <c r="C18" s="46"/>
      <c r="D18" s="46"/>
      <c r="E18" s="46"/>
      <c r="F18" s="46"/>
      <c r="G18" s="46"/>
    </row>
    <row r="19" spans="2:7" x14ac:dyDescent="0.25">
      <c r="B19" s="45" t="s">
        <v>51</v>
      </c>
      <c r="C19" s="43"/>
      <c r="D19" s="43"/>
      <c r="E19" s="43"/>
      <c r="F19" s="43"/>
      <c r="G19" s="39">
        <v>41682.559999999998</v>
      </c>
    </row>
    <row r="20" spans="2:7" x14ac:dyDescent="0.25">
      <c r="B20" s="45" t="s">
        <v>50</v>
      </c>
      <c r="C20" s="43"/>
      <c r="D20" s="43"/>
      <c r="E20" s="43"/>
      <c r="F20" s="43"/>
      <c r="G20" s="42">
        <f>+F14</f>
        <v>92290.99</v>
      </c>
    </row>
    <row r="21" spans="2:7" x14ac:dyDescent="0.25">
      <c r="B21" s="44" t="s">
        <v>49</v>
      </c>
      <c r="C21" s="43"/>
      <c r="D21" s="43"/>
      <c r="E21" s="43"/>
      <c r="F21" s="43"/>
      <c r="G21" s="42"/>
    </row>
    <row r="22" spans="2:7" x14ac:dyDescent="0.25">
      <c r="B22" s="41" t="s">
        <v>48</v>
      </c>
      <c r="C22" s="40"/>
      <c r="D22" s="40"/>
      <c r="E22" s="40"/>
      <c r="F22" s="40"/>
      <c r="G22" s="39">
        <f>G19+G20-G21</f>
        <v>133973.54999999999</v>
      </c>
    </row>
  </sheetData>
  <mergeCells count="6">
    <mergeCell ref="D10:E10"/>
    <mergeCell ref="A5:I5"/>
    <mergeCell ref="H6:I6"/>
    <mergeCell ref="D7:E7"/>
    <mergeCell ref="D8:E8"/>
    <mergeCell ref="D9:E9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4"/>
  <sheetViews>
    <sheetView topLeftCell="A19" zoomScaleNormal="100" zoomScaleSheetLayoutView="120" workbookViewId="0">
      <selection activeCell="G55" sqref="G55"/>
    </sheetView>
  </sheetViews>
  <sheetFormatPr defaultRowHeight="15" x14ac:dyDescent="0.25"/>
  <cols>
    <col min="1" max="1" width="4.5703125" style="89" customWidth="1"/>
    <col min="2" max="2" width="12.42578125" style="89" customWidth="1"/>
    <col min="3" max="3" width="13.28515625" style="89" hidden="1" customWidth="1"/>
    <col min="4" max="4" width="12.140625" style="89" customWidth="1"/>
    <col min="5" max="5" width="13.5703125" style="89" customWidth="1"/>
    <col min="6" max="6" width="13.28515625" style="89" customWidth="1"/>
    <col min="7" max="7" width="14.28515625" style="89" customWidth="1"/>
    <col min="8" max="8" width="15.140625" style="89" customWidth="1"/>
    <col min="9" max="9" width="14.28515625" style="89" customWidth="1"/>
    <col min="10" max="16384" width="9.140625" style="89"/>
  </cols>
  <sheetData>
    <row r="13" spans="1:9" x14ac:dyDescent="0.25">
      <c r="A13" s="96" t="s">
        <v>96</v>
      </c>
      <c r="B13" s="96"/>
      <c r="C13" s="96"/>
      <c r="D13" s="96"/>
      <c r="E13" s="96"/>
      <c r="F13" s="96"/>
      <c r="G13" s="96"/>
      <c r="H13" s="96"/>
      <c r="I13" s="96"/>
    </row>
    <row r="14" spans="1:9" x14ac:dyDescent="0.25">
      <c r="A14" s="96" t="s">
        <v>95</v>
      </c>
      <c r="B14" s="96"/>
      <c r="C14" s="96"/>
      <c r="D14" s="96"/>
      <c r="E14" s="96"/>
      <c r="F14" s="96"/>
      <c r="G14" s="96"/>
      <c r="H14" s="96"/>
      <c r="I14" s="96"/>
    </row>
    <row r="15" spans="1:9" x14ac:dyDescent="0.25">
      <c r="A15" s="96" t="s">
        <v>94</v>
      </c>
      <c r="B15" s="96"/>
      <c r="C15" s="96"/>
      <c r="D15" s="96"/>
      <c r="E15" s="96"/>
      <c r="F15" s="96"/>
      <c r="G15" s="96"/>
      <c r="H15" s="96"/>
      <c r="I15" s="96"/>
    </row>
    <row r="16" spans="1:9" ht="60" x14ac:dyDescent="0.25">
      <c r="A16" s="94" t="s">
        <v>93</v>
      </c>
      <c r="B16" s="94" t="s">
        <v>92</v>
      </c>
      <c r="C16" s="94" t="s">
        <v>91</v>
      </c>
      <c r="D16" s="94" t="s">
        <v>90</v>
      </c>
      <c r="E16" s="94" t="s">
        <v>89</v>
      </c>
      <c r="F16" s="95" t="s">
        <v>88</v>
      </c>
      <c r="G16" s="95" t="s">
        <v>87</v>
      </c>
      <c r="H16" s="94" t="s">
        <v>86</v>
      </c>
      <c r="I16" s="94" t="s">
        <v>85</v>
      </c>
    </row>
    <row r="17" spans="1:9" x14ac:dyDescent="0.25">
      <c r="A17" s="93" t="s">
        <v>84</v>
      </c>
      <c r="B17" s="92">
        <v>128.72272000000001</v>
      </c>
      <c r="C17" s="92"/>
      <c r="D17" s="92">
        <v>559.21013000000005</v>
      </c>
      <c r="E17" s="92">
        <v>521.48325</v>
      </c>
      <c r="F17" s="92">
        <f>(26309.95+5580)/1000</f>
        <v>31.889950000000002</v>
      </c>
      <c r="G17" s="92">
        <v>581.61420999999996</v>
      </c>
      <c r="H17" s="91">
        <v>146.41560999999999</v>
      </c>
      <c r="I17" s="91">
        <f>B17+D17+F17-G17</f>
        <v>138.20859000000007</v>
      </c>
    </row>
    <row r="19" spans="1:9" x14ac:dyDescent="0.25">
      <c r="A19" s="89" t="s">
        <v>83</v>
      </c>
    </row>
    <row r="20" spans="1:9" x14ac:dyDescent="0.25">
      <c r="A20" s="90" t="s">
        <v>82</v>
      </c>
    </row>
    <row r="21" spans="1:9" x14ac:dyDescent="0.25">
      <c r="A21" s="90" t="s">
        <v>81</v>
      </c>
    </row>
    <row r="22" spans="1:9" x14ac:dyDescent="0.25">
      <c r="A22" s="90" t="s">
        <v>80</v>
      </c>
    </row>
    <row r="23" spans="1:9" x14ac:dyDescent="0.25">
      <c r="A23" s="90" t="s">
        <v>79</v>
      </c>
    </row>
    <row r="24" spans="1:9" x14ac:dyDescent="0.25">
      <c r="A24" s="90" t="s">
        <v>78</v>
      </c>
    </row>
    <row r="25" spans="1:9" x14ac:dyDescent="0.25">
      <c r="A25" s="90" t="s">
        <v>77</v>
      </c>
    </row>
    <row r="26" spans="1:9" x14ac:dyDescent="0.25">
      <c r="A26" s="90" t="s">
        <v>76</v>
      </c>
    </row>
    <row r="27" spans="1:9" x14ac:dyDescent="0.25">
      <c r="A27" s="90" t="s">
        <v>75</v>
      </c>
    </row>
    <row r="28" spans="1:9" x14ac:dyDescent="0.25">
      <c r="A28" s="90" t="s">
        <v>74</v>
      </c>
    </row>
    <row r="29" spans="1:9" x14ac:dyDescent="0.25">
      <c r="A29" s="90" t="s">
        <v>73</v>
      </c>
    </row>
    <row r="30" spans="1:9" x14ac:dyDescent="0.25">
      <c r="A30" s="90" t="s">
        <v>72</v>
      </c>
    </row>
    <row r="31" spans="1:9" x14ac:dyDescent="0.25">
      <c r="A31" s="90" t="s">
        <v>71</v>
      </c>
    </row>
    <row r="32" spans="1:9" x14ac:dyDescent="0.25">
      <c r="A32" s="90" t="s">
        <v>70</v>
      </c>
    </row>
    <row r="33" spans="1:1" x14ac:dyDescent="0.25">
      <c r="A33" s="90"/>
    </row>
    <row r="34" spans="1:1" x14ac:dyDescent="0.25">
      <c r="A34" s="90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Молодежная6</vt:lpstr>
      <vt:lpstr>капремонт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2019-03-19T11:03:08Z</dcterms:created>
  <dcterms:modified xsi:type="dcterms:W3CDTF">2019-03-21T07:48:17Z</dcterms:modified>
</cp:coreProperties>
</file>